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8" windowWidth="20232" windowHeight="13308" activeTab="1"/>
  </bookViews>
  <sheets>
    <sheet name="Krycí list" sheetId="10" r:id="rId1"/>
    <sheet name="Soupis" sheetId="1" r:id="rId2"/>
    <sheet name="Specifikace" sheetId="8" r:id="rId3"/>
    <sheet name="Tabulka svítidel" sheetId="11" r:id="rId4"/>
  </sheets>
  <definedNames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Objednatel">'Krycí list'!$C$10</definedName>
    <definedName name="_xlnm.Print_Area" localSheetId="0">'Krycí list'!$A$1:$G$45</definedName>
    <definedName name="_xlnm.Print_Area" localSheetId="1">Soupis!$A$1:$K$125</definedName>
    <definedName name="_xlnm.Print_Area" localSheetId="2">Specifikace!$A$1:$K$41</definedName>
    <definedName name="_xlnm.Print_Area" localSheetId="3">'Tabulka svítidel'!$A$1:$C$9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J64" i="1" l="1"/>
  <c r="E63" i="1" l="1"/>
  <c r="J63" i="1" l="1"/>
  <c r="I63" i="1"/>
  <c r="J55" i="1" l="1"/>
  <c r="I55" i="1"/>
  <c r="E104" i="1"/>
  <c r="J67" i="1"/>
  <c r="I67" i="1"/>
  <c r="J76" i="1"/>
  <c r="J75" i="1"/>
  <c r="I83" i="1"/>
  <c r="J83" i="1"/>
  <c r="I82" i="1"/>
  <c r="J82" i="1"/>
  <c r="I81" i="1"/>
  <c r="J81" i="1"/>
  <c r="J80" i="1"/>
  <c r="I80" i="1"/>
  <c r="J78" i="1"/>
  <c r="I78" i="1"/>
  <c r="J79" i="1"/>
  <c r="I79" i="1"/>
  <c r="J77" i="1"/>
  <c r="I77" i="1"/>
  <c r="I76" i="1"/>
  <c r="I75" i="1"/>
  <c r="J74" i="1"/>
  <c r="I74" i="1"/>
  <c r="J73" i="1"/>
  <c r="I73" i="1"/>
  <c r="J71" i="1"/>
  <c r="I71" i="1"/>
  <c r="J72" i="1"/>
  <c r="I72" i="1"/>
  <c r="J49" i="1"/>
  <c r="I49" i="1"/>
  <c r="J22" i="8"/>
  <c r="I22" i="8"/>
  <c r="J21" i="8"/>
  <c r="I21" i="8"/>
  <c r="J20" i="8"/>
  <c r="I20" i="8"/>
  <c r="J19" i="8"/>
  <c r="I19" i="8"/>
  <c r="J18" i="8"/>
  <c r="I18" i="8"/>
  <c r="J17" i="8"/>
  <c r="I17" i="8"/>
  <c r="J16" i="8"/>
  <c r="I16" i="8"/>
  <c r="J15" i="8"/>
  <c r="I15" i="8"/>
  <c r="J48" i="1"/>
  <c r="I48" i="1"/>
  <c r="J14" i="8"/>
  <c r="I14" i="8"/>
  <c r="J13" i="8"/>
  <c r="I13" i="8"/>
  <c r="J12" i="8"/>
  <c r="I12" i="8"/>
  <c r="J11" i="8"/>
  <c r="I11" i="8"/>
  <c r="J86" i="1"/>
  <c r="I86" i="1"/>
  <c r="J10" i="8"/>
  <c r="I10" i="8"/>
  <c r="J9" i="8"/>
  <c r="I9" i="8"/>
  <c r="J8" i="8"/>
  <c r="I8" i="8"/>
  <c r="J85" i="1"/>
  <c r="I85" i="1"/>
  <c r="E66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I24" i="8" l="1"/>
  <c r="C33" i="10"/>
  <c r="F33" i="10" s="1"/>
  <c r="C31" i="10"/>
  <c r="G7" i="10"/>
  <c r="J42" i="1" l="1"/>
  <c r="J41" i="1"/>
  <c r="J116" i="1"/>
  <c r="E117" i="1"/>
  <c r="E123" i="1" s="1"/>
  <c r="J123" i="1" s="1"/>
  <c r="J117" i="1" l="1"/>
  <c r="E118" i="1"/>
  <c r="E120" i="1"/>
  <c r="J120" i="1" s="1"/>
  <c r="E121" i="1"/>
  <c r="J121" i="1" s="1"/>
  <c r="E122" i="1"/>
  <c r="J122" i="1" s="1"/>
  <c r="E119" i="1" l="1"/>
  <c r="J119" i="1" s="1"/>
  <c r="J118" i="1"/>
  <c r="J125" i="1" s="1"/>
  <c r="I21" i="1" s="1"/>
  <c r="E106" i="1"/>
  <c r="J106" i="1" l="1"/>
  <c r="I106" i="1"/>
  <c r="J107" i="1"/>
  <c r="I107" i="1"/>
  <c r="J105" i="1"/>
  <c r="I105" i="1"/>
  <c r="J104" i="1"/>
  <c r="I104" i="1"/>
  <c r="I66" i="1" l="1"/>
  <c r="J66" i="1"/>
  <c r="J45" i="1"/>
  <c r="I45" i="1"/>
  <c r="J44" i="1"/>
  <c r="I44" i="1"/>
  <c r="J47" i="1"/>
  <c r="I47" i="1"/>
  <c r="J46" i="1"/>
  <c r="I46" i="1"/>
  <c r="J43" i="1"/>
  <c r="I43" i="1"/>
  <c r="I42" i="1"/>
  <c r="I41" i="1"/>
  <c r="J51" i="1"/>
  <c r="J56" i="1"/>
  <c r="J62" i="1"/>
  <c r="I62" i="1"/>
  <c r="J61" i="1"/>
  <c r="I61" i="1"/>
  <c r="J60" i="1"/>
  <c r="I60" i="1"/>
  <c r="J59" i="1"/>
  <c r="I59" i="1"/>
  <c r="J58" i="1"/>
  <c r="I58" i="1"/>
  <c r="J57" i="1"/>
  <c r="I57" i="1"/>
  <c r="I56" i="1"/>
  <c r="J54" i="1"/>
  <c r="I54" i="1"/>
  <c r="J53" i="1"/>
  <c r="I53" i="1"/>
  <c r="J52" i="1"/>
  <c r="I52" i="1"/>
  <c r="I51" i="1"/>
  <c r="J50" i="1"/>
  <c r="I50" i="1"/>
  <c r="J40" i="1"/>
  <c r="I40" i="1"/>
  <c r="J69" i="1"/>
  <c r="I69" i="1"/>
  <c r="J68" i="1"/>
  <c r="I68" i="1"/>
  <c r="J36" i="8"/>
  <c r="J39" i="8" s="1"/>
  <c r="I36" i="8"/>
  <c r="I38" i="8" s="1"/>
  <c r="J89" i="1" l="1"/>
  <c r="J41" i="8"/>
  <c r="I88" i="1"/>
  <c r="J111" i="1"/>
  <c r="J25" i="8"/>
  <c r="J27" i="8" l="1"/>
  <c r="I7" i="1" s="1"/>
  <c r="I110" i="1" l="1"/>
  <c r="I12" i="1" s="1"/>
  <c r="I13" i="1"/>
  <c r="I10" i="1" l="1"/>
  <c r="I34" i="1" l="1"/>
  <c r="G22" i="10" s="1"/>
  <c r="I33" i="1" l="1"/>
  <c r="I27" i="1"/>
  <c r="I26" i="1"/>
  <c r="I11" i="1"/>
  <c r="I8" i="1"/>
  <c r="C18" i="10" s="1"/>
  <c r="I36" i="1" l="1"/>
  <c r="G21" i="10"/>
  <c r="G23" i="10" s="1"/>
  <c r="I28" i="1"/>
  <c r="I14" i="1"/>
  <c r="I16" i="1" l="1"/>
  <c r="I17" i="1" s="1"/>
  <c r="I18" i="1" s="1"/>
  <c r="C16" i="10" l="1"/>
  <c r="I19" i="1"/>
  <c r="I30" i="1" l="1"/>
  <c r="C17" i="10"/>
  <c r="C19" i="10" s="1"/>
  <c r="C22" i="10" s="1"/>
  <c r="C23" i="10" s="1"/>
  <c r="F30" i="10" s="1"/>
  <c r="F31" i="10" s="1"/>
  <c r="F34" i="10" s="1"/>
</calcChain>
</file>

<file path=xl/comments1.xml><?xml version="1.0" encoding="utf-8"?>
<comments xmlns="http://schemas.openxmlformats.org/spreadsheetml/2006/main">
  <authors>
    <author>Pavel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Pavel: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<sst xmlns="http://schemas.openxmlformats.org/spreadsheetml/2006/main" count="549" uniqueCount="330">
  <si>
    <t>Rozpočet</t>
  </si>
  <si>
    <t>Ceny neobsahují DPH</t>
  </si>
  <si>
    <t>Základní rozpočtové náklady</t>
  </si>
  <si>
    <t>A.   Dodávky dle specifikací</t>
  </si>
  <si>
    <t>B.    Doprava dodávek (5 % z A)</t>
  </si>
  <si>
    <t>C.   Montáž</t>
  </si>
  <si>
    <t>D.   Demontáž</t>
  </si>
  <si>
    <t>h</t>
  </si>
  <si>
    <t>E.   Materiál nosný délkový</t>
  </si>
  <si>
    <t>F.   Materiál nosný kusový</t>
  </si>
  <si>
    <t>H.   Prořez délkového materiálu (5 % z E)</t>
  </si>
  <si>
    <t>J.    Součet materiál nosný (E+F+H)</t>
  </si>
  <si>
    <t>K.   Materiál podružný (3 % z J)</t>
  </si>
  <si>
    <t>L.    Součet montáž + demontáž  + materiál (C+D+J+K)</t>
  </si>
  <si>
    <t>M.  PPV (6 % z L)</t>
  </si>
  <si>
    <t>N.   Zemní práce</t>
  </si>
  <si>
    <t>O.   Nátěry</t>
  </si>
  <si>
    <t>P.   Práce účtované hodinovou sazbou</t>
  </si>
  <si>
    <t xml:space="preserve">       předběžná obhlídka</t>
  </si>
  <si>
    <t xml:space="preserve">       dozor</t>
  </si>
  <si>
    <t>R.   Celkem základní rozpočtové náklady</t>
  </si>
  <si>
    <t>J</t>
  </si>
  <si>
    <t>Celkem</t>
  </si>
  <si>
    <t>ks</t>
  </si>
  <si>
    <t>Položka RTS</t>
  </si>
  <si>
    <t>m</t>
  </si>
  <si>
    <t>S.   Vedlejší rozpočtové náklady</t>
  </si>
  <si>
    <t xml:space="preserve">       Revize</t>
  </si>
  <si>
    <t xml:space="preserve">       Zhotovení dokumentace skutečného provedení</t>
  </si>
  <si>
    <t>Jistic instalacni</t>
  </si>
  <si>
    <t xml:space="preserve"> </t>
  </si>
  <si>
    <t>3x1,5</t>
  </si>
  <si>
    <t>m2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</si>
  <si>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</si>
  <si>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</si>
  <si>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</si>
  <si>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</si>
  <si>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</si>
  <si>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</si>
  <si>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</si>
  <si>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</si>
  <si>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</si>
  <si>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</si>
  <si>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</si>
  <si>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</si>
  <si>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210120401</t>
  </si>
  <si>
    <t>210120451</t>
  </si>
  <si>
    <t>Pojistkovy odpinac</t>
  </si>
  <si>
    <t>Prichytka mala</t>
  </si>
  <si>
    <t>do 8x  CYKY 3x1.5</t>
  </si>
  <si>
    <t>Pozarni prepazka pres strop 20 cm</t>
  </si>
  <si>
    <t>210020911</t>
  </si>
  <si>
    <t>Pozarni prepazka pres stenu 30 cm</t>
  </si>
  <si>
    <t>210020922</t>
  </si>
  <si>
    <t>OPV 14/3</t>
  </si>
  <si>
    <t>5x16</t>
  </si>
  <si>
    <t>název / označení</t>
  </si>
  <si>
    <t>výkres</t>
  </si>
  <si>
    <t>Polozka RTS</t>
  </si>
  <si>
    <t>6A/B</t>
  </si>
  <si>
    <t>Spinac packovy</t>
  </si>
  <si>
    <t>Celkem montáže</t>
  </si>
  <si>
    <t>Cenkem materiál s montáží</t>
  </si>
  <si>
    <t>Specifikace č. 2</t>
  </si>
  <si>
    <t>Specifikace č. 1</t>
  </si>
  <si>
    <t>D1.4.7-201</t>
  </si>
  <si>
    <t>Příchytka kabelu jednostran.</t>
  </si>
  <si>
    <t>požárně odolná</t>
  </si>
  <si>
    <t>včetně vrutu</t>
  </si>
  <si>
    <t>* - Kabely s funkční odolností při požáru</t>
  </si>
  <si>
    <t>Krabice se zkušební svorkou</t>
  </si>
  <si>
    <t>Podpera do zdiva</t>
  </si>
  <si>
    <t>PV1h</t>
  </si>
  <si>
    <t>Zemnici tyc+svorka</t>
  </si>
  <si>
    <t>ZT 2.0 sv</t>
  </si>
  <si>
    <t>Stitek oznacovaci</t>
  </si>
  <si>
    <t>Jimaci tyc</t>
  </si>
  <si>
    <t>JR 1.5</t>
  </si>
  <si>
    <t>Podpera na strechu</t>
  </si>
  <si>
    <t>PV21c</t>
  </si>
  <si>
    <t>Svorka universalni</t>
  </si>
  <si>
    <t>SU</t>
  </si>
  <si>
    <t>Svorka spojovaci</t>
  </si>
  <si>
    <t>SS</t>
  </si>
  <si>
    <t>Svorka krizova</t>
  </si>
  <si>
    <t>SK</t>
  </si>
  <si>
    <t>Svorka pripojovaci</t>
  </si>
  <si>
    <t>SP</t>
  </si>
  <si>
    <t>podstavec betonový 19kg</t>
  </si>
  <si>
    <t>PB19</t>
  </si>
  <si>
    <t>FeZn</t>
  </si>
  <si>
    <t xml:space="preserve">podložka gumová </t>
  </si>
  <si>
    <t>Podl. PB19</t>
  </si>
  <si>
    <t>Doplnění rozvaděče RH</t>
  </si>
  <si>
    <t>Centrální jednotka NO</t>
  </si>
  <si>
    <t>adresný monit.</t>
  </si>
  <si>
    <t>podhled IP41</t>
  </si>
  <si>
    <t>podhled IP20</t>
  </si>
  <si>
    <t>Spinac v krytu IP54/3P/11kW</t>
  </si>
  <si>
    <t>210112010</t>
  </si>
  <si>
    <t>210220361</t>
  </si>
  <si>
    <t>210220401</t>
  </si>
  <si>
    <t>rovný konec</t>
  </si>
  <si>
    <t>210220201</t>
  </si>
  <si>
    <t>210220301</t>
  </si>
  <si>
    <t>210220302</t>
  </si>
  <si>
    <t>B2caS1d0</t>
  </si>
  <si>
    <t>Kabel CYKY-J</t>
  </si>
  <si>
    <t>5x6</t>
  </si>
  <si>
    <t>Drzak maly</t>
  </si>
  <si>
    <t>Krabice "V"  IP65 E30/90</t>
  </si>
  <si>
    <t>210010454</t>
  </si>
  <si>
    <t>Příchytka kabelu dvojitá</t>
  </si>
  <si>
    <t>mo</t>
  </si>
  <si>
    <t>Panel LED 36W</t>
  </si>
  <si>
    <t>Zemnici drat</t>
  </si>
  <si>
    <t xml:space="preserve"> 8 mm</t>
  </si>
  <si>
    <t>10 mm</t>
  </si>
  <si>
    <t>Zemnici pasek</t>
  </si>
  <si>
    <t>ZP 30x4</t>
  </si>
  <si>
    <t>210220002</t>
  </si>
  <si>
    <t>210220001</t>
  </si>
  <si>
    <t>210010003</t>
  </si>
  <si>
    <t>Vytyceni trasy</t>
  </si>
  <si>
    <t>zastaveny</t>
  </si>
  <si>
    <t>km</t>
  </si>
  <si>
    <t>Bourani povrchu</t>
  </si>
  <si>
    <t>zivice</t>
  </si>
  <si>
    <t>do 5 cm</t>
  </si>
  <si>
    <t>rucni</t>
  </si>
  <si>
    <t>m3</t>
  </si>
  <si>
    <t>Zahoz jamy</t>
  </si>
  <si>
    <t>Podklad</t>
  </si>
  <si>
    <t>sterk</t>
  </si>
  <si>
    <t>25 cm</t>
  </si>
  <si>
    <t>Vozovka</t>
  </si>
  <si>
    <t>beton</t>
  </si>
  <si>
    <t>5 cm</t>
  </si>
  <si>
    <t>penetrace</t>
  </si>
  <si>
    <t>20 cm</t>
  </si>
  <si>
    <t>Asfalt</t>
  </si>
  <si>
    <t>10 cm</t>
  </si>
  <si>
    <t>460010024</t>
  </si>
  <si>
    <t>460030071</t>
  </si>
  <si>
    <t>Vykop jamy</t>
  </si>
  <si>
    <t>zemina 3-4</t>
  </si>
  <si>
    <t>460050602</t>
  </si>
  <si>
    <t>460120002</t>
  </si>
  <si>
    <t>460650011</t>
  </si>
  <si>
    <t>460650021</t>
  </si>
  <si>
    <t>460650014</t>
  </si>
  <si>
    <t>460650022</t>
  </si>
  <si>
    <t>Svodič přepětí 1+2</t>
  </si>
  <si>
    <t>-</t>
  </si>
  <si>
    <t>OPV 10/1</t>
  </si>
  <si>
    <t xml:space="preserve">Celkem </t>
  </si>
  <si>
    <t>PSV</t>
  </si>
  <si>
    <t>Práce</t>
  </si>
  <si>
    <t>Dodávky</t>
  </si>
  <si>
    <t>POLOŽKOVÝ ROZPOČET</t>
  </si>
  <si>
    <t>D.1.4.7  Zařízení silnoproudé elektrotechniky a bleskosvody</t>
  </si>
  <si>
    <t xml:space="preserve">JKSO </t>
  </si>
  <si>
    <t>Objekt</t>
  </si>
  <si>
    <t>Název objektu</t>
  </si>
  <si>
    <t xml:space="preserve">SKP </t>
  </si>
  <si>
    <t>801.3.4</t>
  </si>
  <si>
    <t>0001</t>
  </si>
  <si>
    <t>SŠP Jílová 36g, BRNO</t>
  </si>
  <si>
    <t>Měrná jednotka</t>
  </si>
  <si>
    <t>Stavba</t>
  </si>
  <si>
    <t>Název stavby</t>
  </si>
  <si>
    <t>Počet jednotek</t>
  </si>
  <si>
    <t>Náklady na m.j.</t>
  </si>
  <si>
    <t>Projektant</t>
  </si>
  <si>
    <t>Ing. Pavel Klein</t>
  </si>
  <si>
    <t>Typ rozpočtu</t>
  </si>
  <si>
    <t>Zpracovatel projektu</t>
  </si>
  <si>
    <t>ATELIER / 2002, s.r.o.</t>
  </si>
  <si>
    <t>Objednatel</t>
  </si>
  <si>
    <t xml:space="preserve">Střední škola polytechnická, Brno, Jílová 36g, </t>
  </si>
  <si>
    <t>Dodavatel</t>
  </si>
  <si>
    <t xml:space="preserve">Zakázkové číslo </t>
  </si>
  <si>
    <t>Rozpočtoval</t>
  </si>
  <si>
    <t>Počet listů</t>
  </si>
  <si>
    <t>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</si>
  <si>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</si>
  <si>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</si>
  <si>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</si>
  <si>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</si>
  <si>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</si>
  <si>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</si>
  <si>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</si>
  <si>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</si>
  <si>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</si>
  <si>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</si>
  <si>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Revize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</si>
  <si>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</si>
  <si>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</si>
  <si>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</si>
  <si>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</si>
  <si>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</si>
  <si>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</si>
  <si>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</si>
  <si>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</si>
  <si>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</si>
  <si>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Prosinec 2014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</si>
  <si>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</si>
  <si>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</si>
  <si>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</si>
  <si>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</si>
  <si>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</si>
  <si>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</si>
  <si>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</si>
  <si>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</si>
  <si>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Vedlejší a ostatní náklady,které jsou nezbytné pro realizaci předmětné stavby a nejsou uvedeny v soupisu prací jednotlivých stavebních objektů a provozních souborů, jsou podrobně popsány v části projektové dokumentace označené ZOV - Zásady organizace výstavby. 
Uchazeč je povinnen jím stanovenou cenu za tyto práce a dodávky zahrnout do ceny jednotlivých položek jím zpracovaného nabídkového položkového rozpočtu. Má se za to,že nabídková cena zpracovaná uchazečem na základě zadavatelem předloženého soupisu prací a dodávek obsahuje i náklady spojené s realizací prací a dodávek specifikovaných v části projektové dokumentace označené ZOV - Zásady organizace výstavby.</t>
  </si>
  <si>
    <t>Zateplení budovy pro teoretickou výuku a doplnění nuceného větrání budovy</t>
  </si>
  <si>
    <t>2x1,5</t>
  </si>
  <si>
    <t>3x6</t>
  </si>
  <si>
    <t>4x50</t>
  </si>
  <si>
    <t>3x2,5</t>
  </si>
  <si>
    <t>5x1,5</t>
  </si>
  <si>
    <t>Monitorovací relé</t>
  </si>
  <si>
    <t>3F~</t>
  </si>
  <si>
    <t>rozváděč RV</t>
  </si>
  <si>
    <t>60/100/25</t>
  </si>
  <si>
    <t>210190003</t>
  </si>
  <si>
    <t>Zakryt z plechu deleny</t>
  </si>
  <si>
    <t>Kapsa na vykresy A4 plech</t>
  </si>
  <si>
    <t>1 P</t>
  </si>
  <si>
    <t>6.20</t>
  </si>
  <si>
    <t>10A/C</t>
  </si>
  <si>
    <t xml:space="preserve">Jistic </t>
  </si>
  <si>
    <t>BC160N</t>
  </si>
  <si>
    <t>160-V</t>
  </si>
  <si>
    <t>OPV 22/2</t>
  </si>
  <si>
    <t>6.43</t>
  </si>
  <si>
    <t>6.42</t>
  </si>
  <si>
    <t>Skrinka IP65 ovladac</t>
  </si>
  <si>
    <t>centralstop</t>
  </si>
  <si>
    <t>kont 1/0</t>
  </si>
  <si>
    <t>Pojistka</t>
  </si>
  <si>
    <t>PV 14 aM</t>
  </si>
  <si>
    <t>32A</t>
  </si>
  <si>
    <t>210120101</t>
  </si>
  <si>
    <t>6.32</t>
  </si>
  <si>
    <t>63A</t>
  </si>
  <si>
    <t>PV 22 aM</t>
  </si>
  <si>
    <t>100A</t>
  </si>
  <si>
    <t>6.33</t>
  </si>
  <si>
    <t>Pripojnice fazova Cu</t>
  </si>
  <si>
    <t>160 A</t>
  </si>
  <si>
    <t>Pripojnice nulova Cu</t>
  </si>
  <si>
    <t>Pripojeni skrine na PE</t>
  </si>
  <si>
    <t>do 200A</t>
  </si>
  <si>
    <t>Svorka radova</t>
  </si>
  <si>
    <t>RSA</t>
  </si>
  <si>
    <t>1.5</t>
  </si>
  <si>
    <t>6.121</t>
  </si>
  <si>
    <t>210010313</t>
  </si>
  <si>
    <t>Vypinaci spoust</t>
  </si>
  <si>
    <t>SV-LS-X230-1010</t>
  </si>
  <si>
    <t>32/1</t>
  </si>
  <si>
    <t>6.50</t>
  </si>
  <si>
    <t>SE-BD-0250-DTV3</t>
  </si>
  <si>
    <t>BD250N</t>
  </si>
  <si>
    <t>SV-BHD-X230</t>
  </si>
  <si>
    <t>FH000-3A/T</t>
  </si>
  <si>
    <t>6.44</t>
  </si>
  <si>
    <t>6.41</t>
  </si>
  <si>
    <t>Doplnění patrových rozvaděčů R1, R2, R3, R4</t>
  </si>
  <si>
    <t>PV 10 gG</t>
  </si>
  <si>
    <t>6.31</t>
  </si>
  <si>
    <t>20A</t>
  </si>
  <si>
    <t>10A</t>
  </si>
  <si>
    <t>Pojistka 500 V</t>
  </si>
  <si>
    <t>PN 000 gG</t>
  </si>
  <si>
    <t>125A</t>
  </si>
  <si>
    <t>210120102</t>
  </si>
  <si>
    <t>2.5</t>
  </si>
  <si>
    <t>6</t>
  </si>
  <si>
    <t>210200107</t>
  </si>
  <si>
    <t>JR 2.0</t>
  </si>
  <si>
    <t>(Rozvaděč RV+RN)</t>
  </si>
  <si>
    <t>rozváděč RN</t>
  </si>
  <si>
    <t>korytko   2 m</t>
  </si>
  <si>
    <t xml:space="preserve"> +nosník</t>
  </si>
  <si>
    <t>Kamera</t>
  </si>
  <si>
    <t>stávající</t>
  </si>
  <si>
    <t>montáž</t>
  </si>
  <si>
    <t>Soupis prací</t>
  </si>
  <si>
    <t>A1716</t>
  </si>
  <si>
    <t>3x40A</t>
  </si>
  <si>
    <t>Krabice se sklem pro talčítka</t>
  </si>
  <si>
    <t>180x180x100 IP55</t>
  </si>
  <si>
    <t>zapuštěná do fas.</t>
  </si>
  <si>
    <t>nerez víko</t>
  </si>
  <si>
    <t>Zlab pozink 125/100</t>
  </si>
  <si>
    <t>DIN</t>
  </si>
  <si>
    <t>nadproudová spoušť BH250</t>
  </si>
  <si>
    <t>Vypinaci spoust DIN</t>
  </si>
  <si>
    <t>nouzového osvětlení</t>
  </si>
  <si>
    <t>Kabel Cu</t>
  </si>
  <si>
    <t>B2caS1d0*</t>
  </si>
  <si>
    <t>Skrin oceloplechová  IP65, montazni panel</t>
  </si>
  <si>
    <t>12,5kV</t>
  </si>
  <si>
    <t>A Svítidlo LED zapuštěné</t>
  </si>
  <si>
    <t>B Svítidlo s LED</t>
  </si>
  <si>
    <t>N1 Nouz.svitidlo LED asym.</t>
  </si>
  <si>
    <t>NA Nouz.svitidlo LED piktogr.</t>
  </si>
  <si>
    <t>3.1</t>
  </si>
  <si>
    <t>3.2</t>
  </si>
  <si>
    <t>3.3</t>
  </si>
  <si>
    <t>3.4</t>
  </si>
  <si>
    <t>Ústředna nouzového osvětlení. Se 4 napájecími okruhy. Adresným monitoringem a akumulátory 24Ah. Ústředna musí splňovat požadavek na společný servis se stávající centrálou v objektu SO101.</t>
  </si>
  <si>
    <r>
      <t xml:space="preserve">Nouzové svítidlo vestavné s piktogramam pro označení únikových cest. Svítidlo určené pro napájení z centrálního zdroje nouzového osvětlení s adresným monitoringem CG-S. 230V AC/DC 4,1VA </t>
    </r>
    <r>
      <rPr>
        <sz val="10"/>
        <rFont val="Times New Roman"/>
        <family val="1"/>
        <charset val="238"/>
      </rPr>
      <t>IP20 375x108x180 mm Barva bílá. Pozorovací vzdálenost 28m</t>
    </r>
  </si>
  <si>
    <t>3.4         NA</t>
  </si>
  <si>
    <r>
      <t xml:space="preserve">Nouzové svítidlo vestavné pro nasvícení liniových únikových cest s asymetrickou vyzařovací charakteristikou. Svítidlo určené pro napájení z centrálního zdroje nouzového osvětlení s adresným monitoringem CG-S. 230V-AC/220V-DC 8VA 3,9W  250lm IP41  </t>
    </r>
    <r>
      <rPr>
        <sz val="10"/>
        <rFont val="Calibri"/>
        <family val="2"/>
        <charset val="238"/>
      </rPr>
      <t>Ø</t>
    </r>
    <r>
      <rPr>
        <sz val="10"/>
        <rFont val="Times New Roman"/>
        <family val="1"/>
        <charset val="238"/>
      </rPr>
      <t>80mm x 44mm Barva bílá RAL9016.</t>
    </r>
  </si>
  <si>
    <t>3.3           N1</t>
  </si>
  <si>
    <t>Svítidlo stropní a nástěnné s vyšším krytím IP66. Těleso samozhášecí polykarbonát odolný proti UV záření. Barva šedá (RAL 9006). Difuzér opálový samozhášecí polykarbonát odolný proti UV záření. Včetně světelného zdroje E27 LED 11W 4000K 1055lm.</t>
  </si>
  <si>
    <t>3.2             B</t>
  </si>
  <si>
    <t>Svítidlo LED, hliníkový rámeček, zapuštěné 36W 3000lm, difuzér opálový PMMA, IP40, univerzální montáž do kazetových podhledů modulu M600 a sádrokartonu, barva bílá RAL 9003. 595 × 595 × 9 × 60mm.</t>
  </si>
  <si>
    <t>3.1            A</t>
  </si>
  <si>
    <t>Tabulka svítidel</t>
  </si>
  <si>
    <t>4 okruhy</t>
  </si>
  <si>
    <t>3000lm</t>
  </si>
  <si>
    <t>přisazené 11W</t>
  </si>
  <si>
    <t>CBS</t>
  </si>
  <si>
    <t>Svítidla (specifikace viz tabulka svítidel)</t>
  </si>
  <si>
    <t xml:space="preserve">Trubka ohebná </t>
  </si>
  <si>
    <t>střed. mech.odolnost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</si>
</sst>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0.00_)"/>
    <numFmt numFmtId="167" formatCode="#,##0\ &quot;Kč&quot;"/>
  </numFmts>
  <fonts count="45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 CE"/>
      <charset val="238"/>
    </font>
    <font>
      <b/>
      <sz val="10"/>
      <color theme="1"/>
      <name val="Times New Roman"/>
      <family val="2"/>
      <charset val="238"/>
    </font>
    <font>
      <b/>
      <sz val="10"/>
      <name val="Times New Roman CE"/>
      <family val="1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Times New Roman CE"/>
      <family val="1"/>
      <charset val="238"/>
    </font>
    <font>
      <sz val="10"/>
      <name val="Calibri"/>
      <family val="2"/>
      <charset val="238"/>
    </font>
    <font>
      <sz val="16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name val="Times New Roman CE"/>
      <family val="1"/>
      <charset val="238"/>
    </font>
    <font>
      <sz val="10"/>
      <color theme="1"/>
      <name val="Times New Roman CE"/>
      <charset val="238"/>
    </font>
    <font>
      <sz val="8"/>
      <name val="Times New Roman CE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4" fillId="0" borderId="0"/>
    <xf numFmtId="0" fontId="28" fillId="0" borderId="0"/>
    <xf numFmtId="0" fontId="42" fillId="0" borderId="0"/>
  </cellStyleXfs>
  <cellXfs count="203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 applyProtection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2" fontId="3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1" fontId="3" fillId="0" borderId="0" xfId="0" applyNumberFormat="1" applyFont="1" applyAlignment="1">
      <alignment horizontal="right"/>
    </xf>
    <xf numFmtId="49" fontId="23" fillId="0" borderId="0" xfId="0" applyNumberFormat="1" applyFont="1"/>
    <xf numFmtId="49" fontId="3" fillId="0" borderId="0" xfId="0" applyNumberFormat="1" applyFont="1" applyAlignment="1" applyProtection="1">
      <alignment horizontal="left"/>
    </xf>
    <xf numFmtId="2" fontId="3" fillId="0" borderId="0" xfId="0" applyNumberFormat="1" applyFont="1"/>
    <xf numFmtId="0" fontId="3" fillId="0" borderId="0" xfId="0" applyFont="1" applyAlignment="1" applyProtection="1">
      <alignment horizontal="right"/>
    </xf>
    <xf numFmtId="1" fontId="3" fillId="0" borderId="0" xfId="44" applyNumberFormat="1" applyFont="1"/>
    <xf numFmtId="164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25" fillId="0" borderId="0" xfId="0" applyFont="1"/>
    <xf numFmtId="49" fontId="3" fillId="0" borderId="0" xfId="0" applyNumberFormat="1" applyFont="1"/>
    <xf numFmtId="49" fontId="3" fillId="0" borderId="0" xfId="0" applyNumberFormat="1" applyFont="1" applyProtection="1"/>
    <xf numFmtId="49" fontId="3" fillId="0" borderId="0" xfId="44" applyNumberFormat="1" applyFont="1"/>
    <xf numFmtId="0" fontId="3" fillId="0" borderId="0" xfId="0" applyFont="1" applyProtection="1"/>
    <xf numFmtId="0" fontId="27" fillId="0" borderId="0" xfId="0" applyFont="1" applyAlignment="1" applyProtection="1">
      <alignment horizontal="left"/>
    </xf>
    <xf numFmtId="0" fontId="26" fillId="0" borderId="0" xfId="0" applyFont="1"/>
    <xf numFmtId="2" fontId="26" fillId="0" borderId="0" xfId="0" applyNumberFormat="1" applyFont="1"/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Fill="1" applyBorder="1"/>
    <xf numFmtId="164" fontId="3" fillId="0" borderId="0" xfId="0" applyNumberFormat="1" applyFont="1" applyProtection="1">
      <protection locked="0"/>
    </xf>
    <xf numFmtId="14" fontId="3" fillId="0" borderId="0" xfId="44" applyNumberFormat="1" applyFont="1"/>
    <xf numFmtId="165" fontId="3" fillId="0" borderId="0" xfId="0" applyNumberFormat="1" applyFont="1"/>
    <xf numFmtId="166" fontId="3" fillId="0" borderId="0" xfId="0" applyNumberFormat="1" applyFont="1" applyProtection="1"/>
    <xf numFmtId="2" fontId="0" fillId="25" borderId="0" xfId="0" applyNumberFormat="1" applyFill="1"/>
    <xf numFmtId="2" fontId="0" fillId="26" borderId="0" xfId="0" applyNumberFormat="1" applyFill="1"/>
    <xf numFmtId="2" fontId="0" fillId="24" borderId="0" xfId="0" applyNumberFormat="1" applyFill="1"/>
    <xf numFmtId="0" fontId="0" fillId="24" borderId="0" xfId="0" applyFill="1"/>
    <xf numFmtId="0" fontId="0" fillId="26" borderId="0" xfId="0" applyFill="1"/>
    <xf numFmtId="0" fontId="0" fillId="25" borderId="0" xfId="0" applyFill="1"/>
    <xf numFmtId="2" fontId="1" fillId="26" borderId="0" xfId="0" applyNumberFormat="1" applyFont="1" applyFill="1"/>
    <xf numFmtId="0" fontId="29" fillId="0" borderId="10" xfId="45" applyFont="1" applyBorder="1" applyAlignment="1">
      <alignment horizontal="centerContinuous" vertical="top"/>
    </xf>
    <xf numFmtId="0" fontId="30" fillId="0" borderId="10" xfId="45" applyFont="1" applyBorder="1" applyAlignment="1">
      <alignment horizontal="centerContinuous"/>
    </xf>
    <xf numFmtId="0" fontId="28" fillId="0" borderId="0" xfId="45"/>
    <xf numFmtId="0" fontId="31" fillId="27" borderId="11" xfId="45" applyFont="1" applyFill="1" applyBorder="1" applyAlignment="1">
      <alignment horizontal="left"/>
    </xf>
    <xf numFmtId="0" fontId="32" fillId="27" borderId="12" xfId="45" applyFont="1" applyFill="1" applyBorder="1" applyAlignment="1">
      <alignment horizontal="centerContinuous"/>
    </xf>
    <xf numFmtId="0" fontId="33" fillId="27" borderId="13" xfId="45" applyFont="1" applyFill="1" applyBorder="1" applyAlignment="1">
      <alignment horizontal="left"/>
    </xf>
    <xf numFmtId="0" fontId="32" fillId="0" borderId="14" xfId="45" applyFont="1" applyBorder="1"/>
    <xf numFmtId="49" fontId="32" fillId="0" borderId="15" xfId="45" applyNumberFormat="1" applyFont="1" applyBorder="1" applyAlignment="1">
      <alignment horizontal="left"/>
    </xf>
    <xf numFmtId="0" fontId="30" fillId="0" borderId="16" xfId="45" applyFont="1" applyBorder="1"/>
    <xf numFmtId="0" fontId="32" fillId="0" borderId="17" xfId="45" applyFont="1" applyBorder="1"/>
    <xf numFmtId="0" fontId="32" fillId="0" borderId="18" xfId="45" applyFont="1" applyBorder="1"/>
    <xf numFmtId="0" fontId="32" fillId="0" borderId="19" xfId="45" applyFont="1" applyBorder="1"/>
    <xf numFmtId="0" fontId="32" fillId="0" borderId="20" xfId="45" applyFont="1" applyBorder="1" applyAlignment="1">
      <alignment horizontal="left"/>
    </xf>
    <xf numFmtId="0" fontId="31" fillId="0" borderId="16" xfId="45" applyFont="1" applyBorder="1"/>
    <xf numFmtId="49" fontId="32" fillId="0" borderId="20" xfId="45" applyNumberFormat="1" applyFont="1" applyBorder="1" applyAlignment="1">
      <alignment horizontal="left"/>
    </xf>
    <xf numFmtId="49" fontId="31" fillId="27" borderId="16" xfId="45" applyNumberFormat="1" applyFont="1" applyFill="1" applyBorder="1"/>
    <xf numFmtId="49" fontId="30" fillId="27" borderId="17" xfId="45" applyNumberFormat="1" applyFont="1" applyFill="1" applyBorder="1"/>
    <xf numFmtId="0" fontId="32" fillId="0" borderId="19" xfId="45" applyFont="1" applyFill="1" applyBorder="1"/>
    <xf numFmtId="3" fontId="32" fillId="0" borderId="20" xfId="45" applyNumberFormat="1" applyFont="1" applyBorder="1" applyAlignment="1">
      <alignment horizontal="left"/>
    </xf>
    <xf numFmtId="0" fontId="28" fillId="0" borderId="0" xfId="45" applyFill="1"/>
    <xf numFmtId="49" fontId="31" fillId="27" borderId="22" xfId="45" applyNumberFormat="1" applyFont="1" applyFill="1" applyBorder="1"/>
    <xf numFmtId="49" fontId="30" fillId="27" borderId="23" xfId="45" applyNumberFormat="1" applyFont="1" applyFill="1" applyBorder="1"/>
    <xf numFmtId="49" fontId="32" fillId="0" borderId="19" xfId="45" applyNumberFormat="1" applyFont="1" applyBorder="1" applyAlignment="1">
      <alignment horizontal="left"/>
    </xf>
    <xf numFmtId="0" fontId="32" fillId="0" borderId="24" xfId="45" applyFont="1" applyBorder="1"/>
    <xf numFmtId="0" fontId="32" fillId="0" borderId="19" xfId="45" applyNumberFormat="1" applyFont="1" applyBorder="1"/>
    <xf numFmtId="0" fontId="32" fillId="0" borderId="25" xfId="45" applyNumberFormat="1" applyFont="1" applyBorder="1" applyAlignment="1">
      <alignment horizontal="left"/>
    </xf>
    <xf numFmtId="0" fontId="28" fillId="0" borderId="0" xfId="45" applyNumberFormat="1" applyBorder="1"/>
    <xf numFmtId="0" fontId="28" fillId="0" borderId="0" xfId="45" applyNumberFormat="1"/>
    <xf numFmtId="0" fontId="32" fillId="0" borderId="25" xfId="45" applyFont="1" applyBorder="1" applyAlignment="1">
      <alignment horizontal="left"/>
    </xf>
    <xf numFmtId="0" fontId="28" fillId="0" borderId="0" xfId="45" applyBorder="1"/>
    <xf numFmtId="0" fontId="32" fillId="0" borderId="19" xfId="45" applyFont="1" applyFill="1" applyBorder="1" applyAlignment="1"/>
    <xf numFmtId="0" fontId="32" fillId="0" borderId="25" xfId="45" applyFont="1" applyFill="1" applyBorder="1" applyAlignment="1"/>
    <xf numFmtId="0" fontId="28" fillId="0" borderId="0" xfId="45" applyFont="1" applyFill="1" applyBorder="1" applyAlignment="1"/>
    <xf numFmtId="0" fontId="32" fillId="0" borderId="19" xfId="45" applyFont="1" applyBorder="1" applyAlignment="1"/>
    <xf numFmtId="3" fontId="28" fillId="0" borderId="0" xfId="45" applyNumberFormat="1"/>
    <xf numFmtId="0" fontId="32" fillId="0" borderId="16" xfId="45" applyFont="1" applyBorder="1"/>
    <xf numFmtId="0" fontId="32" fillId="0" borderId="14" xfId="45" applyFont="1" applyBorder="1" applyAlignment="1">
      <alignment horizontal="left"/>
    </xf>
    <xf numFmtId="0" fontId="32" fillId="0" borderId="26" xfId="45" applyFont="1" applyBorder="1" applyAlignment="1">
      <alignment horizontal="left"/>
    </xf>
    <xf numFmtId="0" fontId="29" fillId="0" borderId="27" xfId="45" applyFont="1" applyBorder="1" applyAlignment="1">
      <alignment horizontal="centerContinuous" vertical="center"/>
    </xf>
    <xf numFmtId="0" fontId="34" fillId="0" borderId="28" xfId="45" applyFont="1" applyBorder="1" applyAlignment="1">
      <alignment horizontal="centerContinuous" vertical="center"/>
    </xf>
    <xf numFmtId="0" fontId="30" fillId="0" borderId="28" xfId="45" applyFont="1" applyBorder="1" applyAlignment="1">
      <alignment horizontal="centerContinuous" vertical="center"/>
    </xf>
    <xf numFmtId="0" fontId="30" fillId="0" borderId="29" xfId="45" applyFont="1" applyBorder="1" applyAlignment="1">
      <alignment horizontal="centerContinuous" vertical="center"/>
    </xf>
    <xf numFmtId="0" fontId="31" fillId="27" borderId="30" xfId="45" applyFont="1" applyFill="1" applyBorder="1" applyAlignment="1">
      <alignment horizontal="left"/>
    </xf>
    <xf numFmtId="0" fontId="30" fillId="27" borderId="31" xfId="45" applyFont="1" applyFill="1" applyBorder="1" applyAlignment="1">
      <alignment horizontal="left"/>
    </xf>
    <xf numFmtId="0" fontId="30" fillId="27" borderId="32" xfId="45" applyFont="1" applyFill="1" applyBorder="1" applyAlignment="1">
      <alignment horizontal="centerContinuous"/>
    </xf>
    <xf numFmtId="0" fontId="31" fillId="27" borderId="31" xfId="45" applyFont="1" applyFill="1" applyBorder="1" applyAlignment="1">
      <alignment horizontal="centerContinuous"/>
    </xf>
    <xf numFmtId="0" fontId="30" fillId="27" borderId="31" xfId="45" applyFont="1" applyFill="1" applyBorder="1" applyAlignment="1">
      <alignment horizontal="centerContinuous"/>
    </xf>
    <xf numFmtId="0" fontId="30" fillId="0" borderId="33" xfId="45" applyFont="1" applyBorder="1"/>
    <xf numFmtId="0" fontId="30" fillId="0" borderId="34" xfId="45" applyFont="1" applyBorder="1"/>
    <xf numFmtId="3" fontId="30" fillId="0" borderId="15" xfId="45" applyNumberFormat="1" applyFont="1" applyBorder="1"/>
    <xf numFmtId="0" fontId="30" fillId="0" borderId="11" xfId="45" applyFont="1" applyBorder="1"/>
    <xf numFmtId="3" fontId="30" fillId="0" borderId="13" xfId="45" applyNumberFormat="1" applyFont="1" applyBorder="1"/>
    <xf numFmtId="0" fontId="30" fillId="0" borderId="12" xfId="45" applyFont="1" applyBorder="1"/>
    <xf numFmtId="3" fontId="30" fillId="24" borderId="15" xfId="45" applyNumberFormat="1" applyFont="1" applyFill="1" applyBorder="1"/>
    <xf numFmtId="3" fontId="30" fillId="0" borderId="18" xfId="45" applyNumberFormat="1" applyFont="1" applyBorder="1"/>
    <xf numFmtId="0" fontId="30" fillId="0" borderId="17" xfId="45" applyFont="1" applyBorder="1"/>
    <xf numFmtId="3" fontId="30" fillId="26" borderId="15" xfId="45" applyNumberFormat="1" applyFont="1" applyFill="1" applyBorder="1"/>
    <xf numFmtId="0" fontId="30" fillId="0" borderId="35" xfId="45" applyFont="1" applyBorder="1"/>
    <xf numFmtId="0" fontId="30" fillId="0" borderId="34" xfId="45" applyFont="1" applyBorder="1" applyAlignment="1">
      <alignment shrinkToFit="1"/>
    </xf>
    <xf numFmtId="3" fontId="30" fillId="25" borderId="15" xfId="45" applyNumberFormat="1" applyFont="1" applyFill="1" applyBorder="1"/>
    <xf numFmtId="0" fontId="30" fillId="0" borderId="36" xfId="45" applyFont="1" applyBorder="1"/>
    <xf numFmtId="0" fontId="30" fillId="0" borderId="22" xfId="45" applyFont="1" applyBorder="1"/>
    <xf numFmtId="0" fontId="30" fillId="0" borderId="0" xfId="45" applyFont="1" applyBorder="1"/>
    <xf numFmtId="3" fontId="30" fillId="0" borderId="39" xfId="45" applyNumberFormat="1" applyFont="1" applyBorder="1"/>
    <xf numFmtId="0" fontId="30" fillId="0" borderId="37" xfId="45" applyFont="1" applyBorder="1"/>
    <xf numFmtId="3" fontId="30" fillId="0" borderId="40" xfId="45" applyNumberFormat="1" applyFont="1" applyBorder="1"/>
    <xf numFmtId="0" fontId="30" fillId="0" borderId="38" xfId="45" applyFont="1" applyBorder="1"/>
    <xf numFmtId="0" fontId="31" fillId="27" borderId="11" xfId="45" applyFont="1" applyFill="1" applyBorder="1"/>
    <xf numFmtId="0" fontId="31" fillId="27" borderId="13" xfId="45" applyFont="1" applyFill="1" applyBorder="1"/>
    <xf numFmtId="0" fontId="31" fillId="27" borderId="12" xfId="45" applyFont="1" applyFill="1" applyBorder="1"/>
    <xf numFmtId="0" fontId="31" fillId="27" borderId="41" xfId="45" applyFont="1" applyFill="1" applyBorder="1"/>
    <xf numFmtId="0" fontId="31" fillId="27" borderId="42" xfId="45" applyFont="1" applyFill="1" applyBorder="1"/>
    <xf numFmtId="0" fontId="30" fillId="0" borderId="23" xfId="45" applyFont="1" applyBorder="1"/>
    <xf numFmtId="0" fontId="30" fillId="0" borderId="0" xfId="45" applyFont="1"/>
    <xf numFmtId="0" fontId="30" fillId="0" borderId="43" xfId="45" applyFont="1" applyBorder="1"/>
    <xf numFmtId="0" fontId="30" fillId="0" borderId="44" xfId="45" applyFont="1" applyBorder="1"/>
    <xf numFmtId="0" fontId="30" fillId="0" borderId="0" xfId="45" applyFont="1" applyBorder="1" applyAlignment="1">
      <alignment horizontal="right"/>
    </xf>
    <xf numFmtId="49" fontId="30" fillId="0" borderId="23" xfId="45" applyNumberFormat="1" applyFont="1" applyBorder="1"/>
    <xf numFmtId="164" fontId="30" fillId="0" borderId="0" xfId="45" applyNumberFormat="1" applyFont="1" applyBorder="1"/>
    <xf numFmtId="0" fontId="30" fillId="0" borderId="0" xfId="45" applyFont="1" applyFill="1" applyBorder="1"/>
    <xf numFmtId="0" fontId="30" fillId="0" borderId="45" xfId="45" applyFont="1" applyBorder="1"/>
    <xf numFmtId="0" fontId="30" fillId="0" borderId="46" xfId="45" applyFont="1" applyBorder="1"/>
    <xf numFmtId="0" fontId="30" fillId="0" borderId="47" xfId="45" applyFont="1" applyBorder="1"/>
    <xf numFmtId="0" fontId="30" fillId="0" borderId="48" xfId="45" applyFont="1" applyBorder="1"/>
    <xf numFmtId="165" fontId="30" fillId="0" borderId="49" xfId="45" applyNumberFormat="1" applyFont="1" applyBorder="1" applyAlignment="1">
      <alignment horizontal="right"/>
    </xf>
    <xf numFmtId="0" fontId="30" fillId="0" borderId="49" xfId="45" applyFont="1" applyBorder="1"/>
    <xf numFmtId="0" fontId="30" fillId="0" borderId="18" xfId="45" applyFont="1" applyBorder="1"/>
    <xf numFmtId="165" fontId="30" fillId="0" borderId="17" xfId="45" applyNumberFormat="1" applyFont="1" applyBorder="1" applyAlignment="1">
      <alignment horizontal="right"/>
    </xf>
    <xf numFmtId="0" fontId="34" fillId="27" borderId="37" xfId="45" applyFont="1" applyFill="1" applyBorder="1"/>
    <xf numFmtId="0" fontId="34" fillId="27" borderId="40" xfId="45" applyFont="1" applyFill="1" applyBorder="1"/>
    <xf numFmtId="0" fontId="34" fillId="27" borderId="38" xfId="45" applyFont="1" applyFill="1" applyBorder="1"/>
    <xf numFmtId="0" fontId="35" fillId="0" borderId="0" xfId="45" applyFont="1"/>
    <xf numFmtId="0" fontId="28" fillId="0" borderId="0" xfId="45" applyAlignment="1"/>
    <xf numFmtId="0" fontId="28" fillId="0" borderId="0" xfId="45" applyAlignment="1">
      <alignment vertical="justify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 applyProtection="1">
      <alignment horizontal="right"/>
    </xf>
    <xf numFmtId="0" fontId="37" fillId="0" borderId="0" xfId="0" applyFont="1"/>
    <xf numFmtId="164" fontId="37" fillId="0" borderId="0" xfId="0" applyNumberFormat="1" applyFont="1" applyProtection="1">
      <protection locked="0"/>
    </xf>
    <xf numFmtId="0" fontId="3" fillId="0" borderId="19" xfId="0" applyFont="1" applyBorder="1" applyAlignment="1" applyProtection="1">
      <alignment horizontal="left"/>
    </xf>
    <xf numFmtId="1" fontId="3" fillId="0" borderId="19" xfId="0" applyNumberFormat="1" applyFont="1" applyBorder="1" applyAlignment="1">
      <alignment horizontal="right"/>
    </xf>
    <xf numFmtId="2" fontId="3" fillId="0" borderId="19" xfId="0" applyNumberFormat="1" applyFont="1" applyBorder="1" applyAlignment="1" applyProtection="1">
      <alignment horizontal="right"/>
    </xf>
    <xf numFmtId="2" fontId="3" fillId="0" borderId="19" xfId="0" applyNumberFormat="1" applyFont="1" applyBorder="1" applyAlignment="1">
      <alignment horizontal="right"/>
    </xf>
    <xf numFmtId="0" fontId="3" fillId="0" borderId="19" xfId="0" applyFont="1" applyBorder="1"/>
    <xf numFmtId="165" fontId="3" fillId="0" borderId="19" xfId="0" applyNumberFormat="1" applyFont="1" applyBorder="1" applyAlignment="1">
      <alignment horizontal="right"/>
    </xf>
    <xf numFmtId="0" fontId="3" fillId="0" borderId="19" xfId="0" applyFont="1" applyFill="1" applyBorder="1"/>
    <xf numFmtId="0" fontId="3" fillId="0" borderId="19" xfId="0" applyNumberFormat="1" applyFont="1" applyFill="1" applyBorder="1"/>
    <xf numFmtId="1" fontId="3" fillId="0" borderId="19" xfId="0" applyNumberFormat="1" applyFont="1" applyFill="1" applyBorder="1" applyAlignment="1">
      <alignment horizontal="right"/>
    </xf>
    <xf numFmtId="0" fontId="3" fillId="0" borderId="19" xfId="0" applyFont="1" applyBorder="1" applyAlignment="1">
      <alignment horizontal="left"/>
    </xf>
    <xf numFmtId="49" fontId="3" fillId="0" borderId="19" xfId="0" applyNumberFormat="1" applyFont="1" applyBorder="1" applyAlignment="1" applyProtection="1">
      <alignment horizontal="left"/>
    </xf>
    <xf numFmtId="0" fontId="3" fillId="0" borderId="19" xfId="0" applyFont="1" applyBorder="1" applyAlignment="1" applyProtection="1">
      <alignment horizontal="right"/>
    </xf>
    <xf numFmtId="0" fontId="0" fillId="0" borderId="19" xfId="0" applyBorder="1"/>
    <xf numFmtId="2" fontId="0" fillId="0" borderId="19" xfId="0" applyNumberFormat="1" applyBorder="1"/>
    <xf numFmtId="0" fontId="27" fillId="0" borderId="19" xfId="0" applyFont="1" applyBorder="1" applyAlignment="1" applyProtection="1">
      <alignment horizontal="left"/>
    </xf>
    <xf numFmtId="0" fontId="26" fillId="0" borderId="19" xfId="0" applyFont="1" applyBorder="1"/>
    <xf numFmtId="2" fontId="26" fillId="0" borderId="19" xfId="0" applyNumberFormat="1" applyFont="1" applyBorder="1"/>
    <xf numFmtId="2" fontId="1" fillId="0" borderId="19" xfId="0" applyNumberFormat="1" applyFont="1" applyBorder="1"/>
    <xf numFmtId="0" fontId="3" fillId="0" borderId="19" xfId="0" applyFont="1" applyBorder="1" applyProtection="1">
      <protection locked="0"/>
    </xf>
    <xf numFmtId="0" fontId="3" fillId="0" borderId="19" xfId="0" applyFont="1" applyBorder="1" applyAlignment="1" applyProtection="1">
      <alignment horizontal="left"/>
      <protection locked="0"/>
    </xf>
    <xf numFmtId="2" fontId="3" fillId="0" borderId="19" xfId="0" applyNumberFormat="1" applyFont="1" applyBorder="1"/>
    <xf numFmtId="0" fontId="3" fillId="0" borderId="19" xfId="0" applyNumberFormat="1" applyFont="1" applyBorder="1"/>
    <xf numFmtId="0" fontId="37" fillId="0" borderId="19" xfId="0" applyFont="1" applyBorder="1" applyAlignment="1" applyProtection="1">
      <alignment horizontal="left"/>
    </xf>
    <xf numFmtId="0" fontId="37" fillId="0" borderId="19" xfId="0" applyFont="1" applyBorder="1" applyAlignment="1" applyProtection="1">
      <alignment horizontal="left"/>
      <protection locked="0"/>
    </xf>
    <xf numFmtId="0" fontId="37" fillId="0" borderId="19" xfId="0" applyFont="1" applyBorder="1"/>
    <xf numFmtId="1" fontId="3" fillId="0" borderId="19" xfId="0" applyNumberFormat="1" applyFont="1" applyBorder="1"/>
    <xf numFmtId="0" fontId="0" fillId="0" borderId="19" xfId="0" applyNumberFormat="1" applyBorder="1"/>
    <xf numFmtId="2" fontId="3" fillId="28" borderId="19" xfId="0" applyNumberFormat="1" applyFont="1" applyFill="1" applyBorder="1" applyAlignment="1">
      <alignment horizontal="right"/>
    </xf>
    <xf numFmtId="2" fontId="3" fillId="28" borderId="19" xfId="0" applyNumberFormat="1" applyFont="1" applyFill="1" applyBorder="1" applyAlignment="1" applyProtection="1">
      <alignment horizontal="right"/>
    </xf>
    <xf numFmtId="2" fontId="3" fillId="28" borderId="19" xfId="0" applyNumberFormat="1" applyFont="1" applyFill="1" applyBorder="1" applyAlignment="1" applyProtection="1">
      <alignment horizontal="right"/>
      <protection locked="0"/>
    </xf>
    <xf numFmtId="2" fontId="3" fillId="28" borderId="19" xfId="0" applyNumberFormat="1" applyFont="1" applyFill="1" applyBorder="1"/>
    <xf numFmtId="2" fontId="37" fillId="28" borderId="19" xfId="0" applyNumberFormat="1" applyFont="1" applyFill="1" applyBorder="1" applyAlignment="1" applyProtection="1">
      <alignment horizontal="right"/>
      <protection locked="0"/>
    </xf>
    <xf numFmtId="2" fontId="3" fillId="0" borderId="19" xfId="0" applyNumberFormat="1" applyFont="1" applyFill="1" applyBorder="1" applyAlignment="1" applyProtection="1">
      <alignment horizontal="right"/>
    </xf>
    <xf numFmtId="0" fontId="3" fillId="0" borderId="19" xfId="0" applyFont="1" applyFill="1" applyBorder="1" applyAlignment="1" applyProtection="1">
      <alignment horizontal="left"/>
    </xf>
    <xf numFmtId="2" fontId="3" fillId="28" borderId="19" xfId="0" applyNumberFormat="1" applyFont="1" applyFill="1" applyBorder="1" applyAlignment="1"/>
    <xf numFmtId="49" fontId="28" fillId="0" borderId="0" xfId="45" applyNumberFormat="1" applyFill="1" applyAlignment="1">
      <alignment horizontal="center" vertical="center"/>
    </xf>
    <xf numFmtId="0" fontId="4" fillId="0" borderId="0" xfId="45" applyFont="1"/>
    <xf numFmtId="0" fontId="4" fillId="0" borderId="19" xfId="45" applyFont="1" applyBorder="1"/>
    <xf numFmtId="0" fontId="4" fillId="0" borderId="19" xfId="45" applyFont="1" applyBorder="1" applyAlignment="1">
      <alignment wrapText="1" shrinkToFit="1"/>
    </xf>
    <xf numFmtId="49" fontId="4" fillId="0" borderId="19" xfId="45" applyNumberFormat="1" applyFont="1" applyFill="1" applyBorder="1" applyAlignment="1">
      <alignment horizontal="center" vertical="center" wrapText="1"/>
    </xf>
    <xf numFmtId="0" fontId="4" fillId="0" borderId="19" xfId="45" applyFont="1" applyBorder="1" applyAlignment="1">
      <alignment vertical="center" wrapText="1" shrinkToFit="1"/>
    </xf>
    <xf numFmtId="0" fontId="4" fillId="0" borderId="0" xfId="45" applyFont="1" applyBorder="1"/>
    <xf numFmtId="49" fontId="4" fillId="0" borderId="0" xfId="45" applyNumberFormat="1" applyFont="1" applyFill="1" applyAlignment="1">
      <alignment horizontal="center" vertical="center"/>
    </xf>
    <xf numFmtId="0" fontId="39" fillId="0" borderId="0" xfId="45" applyFont="1"/>
    <xf numFmtId="0" fontId="30" fillId="0" borderId="37" xfId="45" applyFont="1" applyBorder="1" applyAlignment="1">
      <alignment horizontal="center" shrinkToFit="1"/>
    </xf>
    <xf numFmtId="0" fontId="30" fillId="0" borderId="38" xfId="45" applyFont="1" applyBorder="1" applyAlignment="1">
      <alignment horizontal="center" shrinkToFit="1"/>
    </xf>
    <xf numFmtId="167" fontId="30" fillId="0" borderId="21" xfId="45" applyNumberFormat="1" applyFont="1" applyBorder="1" applyAlignment="1">
      <alignment horizontal="right" indent="2"/>
    </xf>
    <xf numFmtId="167" fontId="30" fillId="0" borderId="25" xfId="45" applyNumberFormat="1" applyFont="1" applyBorder="1" applyAlignment="1">
      <alignment horizontal="right" indent="2"/>
    </xf>
    <xf numFmtId="0" fontId="28" fillId="0" borderId="0" xfId="45" applyAlignment="1">
      <alignment horizontal="left" wrapText="1"/>
    </xf>
    <xf numFmtId="167" fontId="34" fillId="27" borderId="50" xfId="45" applyNumberFormat="1" applyFont="1" applyFill="1" applyBorder="1" applyAlignment="1">
      <alignment horizontal="right" indent="2"/>
    </xf>
    <xf numFmtId="167" fontId="34" fillId="27" borderId="51" xfId="45" applyNumberFormat="1" applyFont="1" applyFill="1" applyBorder="1" applyAlignment="1">
      <alignment horizontal="right" indent="2"/>
    </xf>
    <xf numFmtId="0" fontId="36" fillId="0" borderId="0" xfId="45" applyFont="1" applyAlignment="1">
      <alignment horizontal="left" vertical="top" wrapText="1"/>
    </xf>
    <xf numFmtId="0" fontId="30" fillId="27" borderId="21" xfId="45" applyFont="1" applyFill="1" applyBorder="1" applyAlignment="1">
      <alignment wrapText="1"/>
    </xf>
    <xf numFmtId="0" fontId="28" fillId="0" borderId="18" xfId="45" applyBorder="1" applyAlignment="1">
      <alignment wrapText="1"/>
    </xf>
    <xf numFmtId="0" fontId="28" fillId="0" borderId="17" xfId="45" applyBorder="1" applyAlignment="1">
      <alignment wrapText="1"/>
    </xf>
    <xf numFmtId="0" fontId="32" fillId="0" borderId="19" xfId="45" applyFont="1" applyBorder="1" applyAlignment="1">
      <alignment horizontal="left"/>
    </xf>
    <xf numFmtId="0" fontId="32" fillId="0" borderId="21" xfId="45" applyFont="1" applyBorder="1" applyAlignment="1">
      <alignment horizontal="left"/>
    </xf>
    <xf numFmtId="0" fontId="32" fillId="0" borderId="19" xfId="45" applyFont="1" applyBorder="1" applyAlignment="1">
      <alignment horizontal="center"/>
    </xf>
    <xf numFmtId="0" fontId="43" fillId="0" borderId="19" xfId="0" applyFont="1" applyFill="1" applyBorder="1" applyAlignment="1" applyProtection="1">
      <alignment horizontal="left"/>
    </xf>
    <xf numFmtId="0" fontId="44" fillId="0" borderId="19" xfId="0" applyFont="1" applyFill="1" applyBorder="1" applyAlignment="1" applyProtection="1">
      <alignment horizontal="left"/>
    </xf>
  </cellXfs>
  <cellStyles count="47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2 2" xfId="2"/>
    <cellStyle name="Normální 3" xfId="45"/>
    <cellStyle name="normální_SPECIFIK" xfId="44"/>
    <cellStyle name="Poznámka 2" xfId="30"/>
    <cellStyle name="Propojená buňka 2" xfId="31"/>
    <cellStyle name="rozpočet" xfId="46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</xdr:colOff>
      <xdr:row>4</xdr:row>
      <xdr:rowOff>190500</xdr:rowOff>
    </xdr:from>
    <xdr:ext cx="1838325" cy="742950"/>
    <xdr:pic>
      <xdr:nvPicPr>
        <xdr:cNvPr id="2" name="Obrázek 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809625"/>
          <a:ext cx="18383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19050</xdr:colOff>
      <xdr:row>6</xdr:row>
      <xdr:rowOff>47625</xdr:rowOff>
    </xdr:from>
    <xdr:ext cx="1857375" cy="1047750"/>
    <xdr:pic>
      <xdr:nvPicPr>
        <xdr:cNvPr id="3" name="Obrázek 2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019175"/>
          <a:ext cx="18573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142876</xdr:colOff>
      <xdr:row>5</xdr:row>
      <xdr:rowOff>9526</xdr:rowOff>
    </xdr:from>
    <xdr:ext cx="1409700" cy="1135750"/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6" y="819151"/>
          <a:ext cx="1409700" cy="113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57151</xdr:colOff>
      <xdr:row>7</xdr:row>
      <xdr:rowOff>19050</xdr:rowOff>
    </xdr:from>
    <xdr:ext cx="1752600" cy="1290188"/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1" y="1152525"/>
          <a:ext cx="1752600" cy="1290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opLeftCell="A16" workbookViewId="0">
      <selection activeCell="G12" sqref="G12"/>
    </sheetView>
  </sheetViews>
  <sheetFormatPr defaultRowHeight="13.2" x14ac:dyDescent="0.25"/>
  <cols>
    <col min="1" max="1" width="2.33203125" style="47" customWidth="1"/>
    <col min="2" max="2" width="17.44140625" style="47" customWidth="1"/>
    <col min="3" max="3" width="18.44140625" style="47" customWidth="1"/>
    <col min="4" max="4" width="17" style="47" customWidth="1"/>
    <col min="5" max="5" width="15.77734375" style="47" customWidth="1"/>
    <col min="6" max="6" width="19.33203125" style="47" customWidth="1"/>
    <col min="7" max="7" width="17.77734375" style="47" customWidth="1"/>
    <col min="8" max="256" width="9.33203125" style="47"/>
    <col min="257" max="257" width="2.33203125" style="47" customWidth="1"/>
    <col min="258" max="258" width="17.44140625" style="47" customWidth="1"/>
    <col min="259" max="259" width="18.44140625" style="47" customWidth="1"/>
    <col min="260" max="260" width="17" style="47" customWidth="1"/>
    <col min="261" max="261" width="15.77734375" style="47" customWidth="1"/>
    <col min="262" max="262" width="19.33203125" style="47" customWidth="1"/>
    <col min="263" max="263" width="17.77734375" style="47" customWidth="1"/>
    <col min="264" max="512" width="9.33203125" style="47"/>
    <col min="513" max="513" width="2.33203125" style="47" customWidth="1"/>
    <col min="514" max="514" width="17.44140625" style="47" customWidth="1"/>
    <col min="515" max="515" width="18.44140625" style="47" customWidth="1"/>
    <col min="516" max="516" width="17" style="47" customWidth="1"/>
    <col min="517" max="517" width="15.77734375" style="47" customWidth="1"/>
    <col min="518" max="518" width="19.33203125" style="47" customWidth="1"/>
    <col min="519" max="519" width="17.77734375" style="47" customWidth="1"/>
    <col min="520" max="768" width="9.33203125" style="47"/>
    <col min="769" max="769" width="2.33203125" style="47" customWidth="1"/>
    <col min="770" max="770" width="17.44140625" style="47" customWidth="1"/>
    <col min="771" max="771" width="18.44140625" style="47" customWidth="1"/>
    <col min="772" max="772" width="17" style="47" customWidth="1"/>
    <col min="773" max="773" width="15.77734375" style="47" customWidth="1"/>
    <col min="774" max="774" width="19.33203125" style="47" customWidth="1"/>
    <col min="775" max="775" width="17.77734375" style="47" customWidth="1"/>
    <col min="776" max="1024" width="9.33203125" style="47"/>
    <col min="1025" max="1025" width="2.33203125" style="47" customWidth="1"/>
    <col min="1026" max="1026" width="17.44140625" style="47" customWidth="1"/>
    <col min="1027" max="1027" width="18.44140625" style="47" customWidth="1"/>
    <col min="1028" max="1028" width="17" style="47" customWidth="1"/>
    <col min="1029" max="1029" width="15.77734375" style="47" customWidth="1"/>
    <col min="1030" max="1030" width="19.33203125" style="47" customWidth="1"/>
    <col min="1031" max="1031" width="17.77734375" style="47" customWidth="1"/>
    <col min="1032" max="1280" width="9.33203125" style="47"/>
    <col min="1281" max="1281" width="2.33203125" style="47" customWidth="1"/>
    <col min="1282" max="1282" width="17.44140625" style="47" customWidth="1"/>
    <col min="1283" max="1283" width="18.44140625" style="47" customWidth="1"/>
    <col min="1284" max="1284" width="17" style="47" customWidth="1"/>
    <col min="1285" max="1285" width="15.77734375" style="47" customWidth="1"/>
    <col min="1286" max="1286" width="19.33203125" style="47" customWidth="1"/>
    <col min="1287" max="1287" width="17.77734375" style="47" customWidth="1"/>
    <col min="1288" max="1536" width="9.33203125" style="47"/>
    <col min="1537" max="1537" width="2.33203125" style="47" customWidth="1"/>
    <col min="1538" max="1538" width="17.44140625" style="47" customWidth="1"/>
    <col min="1539" max="1539" width="18.44140625" style="47" customWidth="1"/>
    <col min="1540" max="1540" width="17" style="47" customWidth="1"/>
    <col min="1541" max="1541" width="15.77734375" style="47" customWidth="1"/>
    <col min="1542" max="1542" width="19.33203125" style="47" customWidth="1"/>
    <col min="1543" max="1543" width="17.77734375" style="47" customWidth="1"/>
    <col min="1544" max="1792" width="9.33203125" style="47"/>
    <col min="1793" max="1793" width="2.33203125" style="47" customWidth="1"/>
    <col min="1794" max="1794" width="17.44140625" style="47" customWidth="1"/>
    <col min="1795" max="1795" width="18.44140625" style="47" customWidth="1"/>
    <col min="1796" max="1796" width="17" style="47" customWidth="1"/>
    <col min="1797" max="1797" width="15.77734375" style="47" customWidth="1"/>
    <col min="1798" max="1798" width="19.33203125" style="47" customWidth="1"/>
    <col min="1799" max="1799" width="17.77734375" style="47" customWidth="1"/>
    <col min="1800" max="2048" width="9.33203125" style="47"/>
    <col min="2049" max="2049" width="2.33203125" style="47" customWidth="1"/>
    <col min="2050" max="2050" width="17.44140625" style="47" customWidth="1"/>
    <col min="2051" max="2051" width="18.44140625" style="47" customWidth="1"/>
    <col min="2052" max="2052" width="17" style="47" customWidth="1"/>
    <col min="2053" max="2053" width="15.77734375" style="47" customWidth="1"/>
    <col min="2054" max="2054" width="19.33203125" style="47" customWidth="1"/>
    <col min="2055" max="2055" width="17.77734375" style="47" customWidth="1"/>
    <col min="2056" max="2304" width="9.33203125" style="47"/>
    <col min="2305" max="2305" width="2.33203125" style="47" customWidth="1"/>
    <col min="2306" max="2306" width="17.44140625" style="47" customWidth="1"/>
    <col min="2307" max="2307" width="18.44140625" style="47" customWidth="1"/>
    <col min="2308" max="2308" width="17" style="47" customWidth="1"/>
    <col min="2309" max="2309" width="15.77734375" style="47" customWidth="1"/>
    <col min="2310" max="2310" width="19.33203125" style="47" customWidth="1"/>
    <col min="2311" max="2311" width="17.77734375" style="47" customWidth="1"/>
    <col min="2312" max="2560" width="9.33203125" style="47"/>
    <col min="2561" max="2561" width="2.33203125" style="47" customWidth="1"/>
    <col min="2562" max="2562" width="17.44140625" style="47" customWidth="1"/>
    <col min="2563" max="2563" width="18.44140625" style="47" customWidth="1"/>
    <col min="2564" max="2564" width="17" style="47" customWidth="1"/>
    <col min="2565" max="2565" width="15.77734375" style="47" customWidth="1"/>
    <col min="2566" max="2566" width="19.33203125" style="47" customWidth="1"/>
    <col min="2567" max="2567" width="17.77734375" style="47" customWidth="1"/>
    <col min="2568" max="2816" width="9.33203125" style="47"/>
    <col min="2817" max="2817" width="2.33203125" style="47" customWidth="1"/>
    <col min="2818" max="2818" width="17.44140625" style="47" customWidth="1"/>
    <col min="2819" max="2819" width="18.44140625" style="47" customWidth="1"/>
    <col min="2820" max="2820" width="17" style="47" customWidth="1"/>
    <col min="2821" max="2821" width="15.77734375" style="47" customWidth="1"/>
    <col min="2822" max="2822" width="19.33203125" style="47" customWidth="1"/>
    <col min="2823" max="2823" width="17.77734375" style="47" customWidth="1"/>
    <col min="2824" max="3072" width="9.33203125" style="47"/>
    <col min="3073" max="3073" width="2.33203125" style="47" customWidth="1"/>
    <col min="3074" max="3074" width="17.44140625" style="47" customWidth="1"/>
    <col min="3075" max="3075" width="18.44140625" style="47" customWidth="1"/>
    <col min="3076" max="3076" width="17" style="47" customWidth="1"/>
    <col min="3077" max="3077" width="15.77734375" style="47" customWidth="1"/>
    <col min="3078" max="3078" width="19.33203125" style="47" customWidth="1"/>
    <col min="3079" max="3079" width="17.77734375" style="47" customWidth="1"/>
    <col min="3080" max="3328" width="9.33203125" style="47"/>
    <col min="3329" max="3329" width="2.33203125" style="47" customWidth="1"/>
    <col min="3330" max="3330" width="17.44140625" style="47" customWidth="1"/>
    <col min="3331" max="3331" width="18.44140625" style="47" customWidth="1"/>
    <col min="3332" max="3332" width="17" style="47" customWidth="1"/>
    <col min="3333" max="3333" width="15.77734375" style="47" customWidth="1"/>
    <col min="3334" max="3334" width="19.33203125" style="47" customWidth="1"/>
    <col min="3335" max="3335" width="17.77734375" style="47" customWidth="1"/>
    <col min="3336" max="3584" width="9.33203125" style="47"/>
    <col min="3585" max="3585" width="2.33203125" style="47" customWidth="1"/>
    <col min="3586" max="3586" width="17.44140625" style="47" customWidth="1"/>
    <col min="3587" max="3587" width="18.44140625" style="47" customWidth="1"/>
    <col min="3588" max="3588" width="17" style="47" customWidth="1"/>
    <col min="3589" max="3589" width="15.77734375" style="47" customWidth="1"/>
    <col min="3590" max="3590" width="19.33203125" style="47" customWidth="1"/>
    <col min="3591" max="3591" width="17.77734375" style="47" customWidth="1"/>
    <col min="3592" max="3840" width="9.33203125" style="47"/>
    <col min="3841" max="3841" width="2.33203125" style="47" customWidth="1"/>
    <col min="3842" max="3842" width="17.44140625" style="47" customWidth="1"/>
    <col min="3843" max="3843" width="18.44140625" style="47" customWidth="1"/>
    <col min="3844" max="3844" width="17" style="47" customWidth="1"/>
    <col min="3845" max="3845" width="15.77734375" style="47" customWidth="1"/>
    <col min="3846" max="3846" width="19.33203125" style="47" customWidth="1"/>
    <col min="3847" max="3847" width="17.77734375" style="47" customWidth="1"/>
    <col min="3848" max="4096" width="9.33203125" style="47"/>
    <col min="4097" max="4097" width="2.33203125" style="47" customWidth="1"/>
    <col min="4098" max="4098" width="17.44140625" style="47" customWidth="1"/>
    <col min="4099" max="4099" width="18.44140625" style="47" customWidth="1"/>
    <col min="4100" max="4100" width="17" style="47" customWidth="1"/>
    <col min="4101" max="4101" width="15.77734375" style="47" customWidth="1"/>
    <col min="4102" max="4102" width="19.33203125" style="47" customWidth="1"/>
    <col min="4103" max="4103" width="17.77734375" style="47" customWidth="1"/>
    <col min="4104" max="4352" width="9.33203125" style="47"/>
    <col min="4353" max="4353" width="2.33203125" style="47" customWidth="1"/>
    <col min="4354" max="4354" width="17.44140625" style="47" customWidth="1"/>
    <col min="4355" max="4355" width="18.44140625" style="47" customWidth="1"/>
    <col min="4356" max="4356" width="17" style="47" customWidth="1"/>
    <col min="4357" max="4357" width="15.77734375" style="47" customWidth="1"/>
    <col min="4358" max="4358" width="19.33203125" style="47" customWidth="1"/>
    <col min="4359" max="4359" width="17.77734375" style="47" customWidth="1"/>
    <col min="4360" max="4608" width="9.33203125" style="47"/>
    <col min="4609" max="4609" width="2.33203125" style="47" customWidth="1"/>
    <col min="4610" max="4610" width="17.44140625" style="47" customWidth="1"/>
    <col min="4611" max="4611" width="18.44140625" style="47" customWidth="1"/>
    <col min="4612" max="4612" width="17" style="47" customWidth="1"/>
    <col min="4613" max="4613" width="15.77734375" style="47" customWidth="1"/>
    <col min="4614" max="4614" width="19.33203125" style="47" customWidth="1"/>
    <col min="4615" max="4615" width="17.77734375" style="47" customWidth="1"/>
    <col min="4616" max="4864" width="9.33203125" style="47"/>
    <col min="4865" max="4865" width="2.33203125" style="47" customWidth="1"/>
    <col min="4866" max="4866" width="17.44140625" style="47" customWidth="1"/>
    <col min="4867" max="4867" width="18.44140625" style="47" customWidth="1"/>
    <col min="4868" max="4868" width="17" style="47" customWidth="1"/>
    <col min="4869" max="4869" width="15.77734375" style="47" customWidth="1"/>
    <col min="4870" max="4870" width="19.33203125" style="47" customWidth="1"/>
    <col min="4871" max="4871" width="17.77734375" style="47" customWidth="1"/>
    <col min="4872" max="5120" width="9.33203125" style="47"/>
    <col min="5121" max="5121" width="2.33203125" style="47" customWidth="1"/>
    <col min="5122" max="5122" width="17.44140625" style="47" customWidth="1"/>
    <col min="5123" max="5123" width="18.44140625" style="47" customWidth="1"/>
    <col min="5124" max="5124" width="17" style="47" customWidth="1"/>
    <col min="5125" max="5125" width="15.77734375" style="47" customWidth="1"/>
    <col min="5126" max="5126" width="19.33203125" style="47" customWidth="1"/>
    <col min="5127" max="5127" width="17.77734375" style="47" customWidth="1"/>
    <col min="5128" max="5376" width="9.33203125" style="47"/>
    <col min="5377" max="5377" width="2.33203125" style="47" customWidth="1"/>
    <col min="5378" max="5378" width="17.44140625" style="47" customWidth="1"/>
    <col min="5379" max="5379" width="18.44140625" style="47" customWidth="1"/>
    <col min="5380" max="5380" width="17" style="47" customWidth="1"/>
    <col min="5381" max="5381" width="15.77734375" style="47" customWidth="1"/>
    <col min="5382" max="5382" width="19.33203125" style="47" customWidth="1"/>
    <col min="5383" max="5383" width="17.77734375" style="47" customWidth="1"/>
    <col min="5384" max="5632" width="9.33203125" style="47"/>
    <col min="5633" max="5633" width="2.33203125" style="47" customWidth="1"/>
    <col min="5634" max="5634" width="17.44140625" style="47" customWidth="1"/>
    <col min="5635" max="5635" width="18.44140625" style="47" customWidth="1"/>
    <col min="5636" max="5636" width="17" style="47" customWidth="1"/>
    <col min="5637" max="5637" width="15.77734375" style="47" customWidth="1"/>
    <col min="5638" max="5638" width="19.33203125" style="47" customWidth="1"/>
    <col min="5639" max="5639" width="17.77734375" style="47" customWidth="1"/>
    <col min="5640" max="5888" width="9.33203125" style="47"/>
    <col min="5889" max="5889" width="2.33203125" style="47" customWidth="1"/>
    <col min="5890" max="5890" width="17.44140625" style="47" customWidth="1"/>
    <col min="5891" max="5891" width="18.44140625" style="47" customWidth="1"/>
    <col min="5892" max="5892" width="17" style="47" customWidth="1"/>
    <col min="5893" max="5893" width="15.77734375" style="47" customWidth="1"/>
    <col min="5894" max="5894" width="19.33203125" style="47" customWidth="1"/>
    <col min="5895" max="5895" width="17.77734375" style="47" customWidth="1"/>
    <col min="5896" max="6144" width="9.33203125" style="47"/>
    <col min="6145" max="6145" width="2.33203125" style="47" customWidth="1"/>
    <col min="6146" max="6146" width="17.44140625" style="47" customWidth="1"/>
    <col min="6147" max="6147" width="18.44140625" style="47" customWidth="1"/>
    <col min="6148" max="6148" width="17" style="47" customWidth="1"/>
    <col min="6149" max="6149" width="15.77734375" style="47" customWidth="1"/>
    <col min="6150" max="6150" width="19.33203125" style="47" customWidth="1"/>
    <col min="6151" max="6151" width="17.77734375" style="47" customWidth="1"/>
    <col min="6152" max="6400" width="9.33203125" style="47"/>
    <col min="6401" max="6401" width="2.33203125" style="47" customWidth="1"/>
    <col min="6402" max="6402" width="17.44140625" style="47" customWidth="1"/>
    <col min="6403" max="6403" width="18.44140625" style="47" customWidth="1"/>
    <col min="6404" max="6404" width="17" style="47" customWidth="1"/>
    <col min="6405" max="6405" width="15.77734375" style="47" customWidth="1"/>
    <col min="6406" max="6406" width="19.33203125" style="47" customWidth="1"/>
    <col min="6407" max="6407" width="17.77734375" style="47" customWidth="1"/>
    <col min="6408" max="6656" width="9.33203125" style="47"/>
    <col min="6657" max="6657" width="2.33203125" style="47" customWidth="1"/>
    <col min="6658" max="6658" width="17.44140625" style="47" customWidth="1"/>
    <col min="6659" max="6659" width="18.44140625" style="47" customWidth="1"/>
    <col min="6660" max="6660" width="17" style="47" customWidth="1"/>
    <col min="6661" max="6661" width="15.77734375" style="47" customWidth="1"/>
    <col min="6662" max="6662" width="19.33203125" style="47" customWidth="1"/>
    <col min="6663" max="6663" width="17.77734375" style="47" customWidth="1"/>
    <col min="6664" max="6912" width="9.33203125" style="47"/>
    <col min="6913" max="6913" width="2.33203125" style="47" customWidth="1"/>
    <col min="6914" max="6914" width="17.44140625" style="47" customWidth="1"/>
    <col min="6915" max="6915" width="18.44140625" style="47" customWidth="1"/>
    <col min="6916" max="6916" width="17" style="47" customWidth="1"/>
    <col min="6917" max="6917" width="15.77734375" style="47" customWidth="1"/>
    <col min="6918" max="6918" width="19.33203125" style="47" customWidth="1"/>
    <col min="6919" max="6919" width="17.77734375" style="47" customWidth="1"/>
    <col min="6920" max="7168" width="9.33203125" style="47"/>
    <col min="7169" max="7169" width="2.33203125" style="47" customWidth="1"/>
    <col min="7170" max="7170" width="17.44140625" style="47" customWidth="1"/>
    <col min="7171" max="7171" width="18.44140625" style="47" customWidth="1"/>
    <col min="7172" max="7172" width="17" style="47" customWidth="1"/>
    <col min="7173" max="7173" width="15.77734375" style="47" customWidth="1"/>
    <col min="7174" max="7174" width="19.33203125" style="47" customWidth="1"/>
    <col min="7175" max="7175" width="17.77734375" style="47" customWidth="1"/>
    <col min="7176" max="7424" width="9.33203125" style="47"/>
    <col min="7425" max="7425" width="2.33203125" style="47" customWidth="1"/>
    <col min="7426" max="7426" width="17.44140625" style="47" customWidth="1"/>
    <col min="7427" max="7427" width="18.44140625" style="47" customWidth="1"/>
    <col min="7428" max="7428" width="17" style="47" customWidth="1"/>
    <col min="7429" max="7429" width="15.77734375" style="47" customWidth="1"/>
    <col min="7430" max="7430" width="19.33203125" style="47" customWidth="1"/>
    <col min="7431" max="7431" width="17.77734375" style="47" customWidth="1"/>
    <col min="7432" max="7680" width="9.33203125" style="47"/>
    <col min="7681" max="7681" width="2.33203125" style="47" customWidth="1"/>
    <col min="7682" max="7682" width="17.44140625" style="47" customWidth="1"/>
    <col min="7683" max="7683" width="18.44140625" style="47" customWidth="1"/>
    <col min="7684" max="7684" width="17" style="47" customWidth="1"/>
    <col min="7685" max="7685" width="15.77734375" style="47" customWidth="1"/>
    <col min="7686" max="7686" width="19.33203125" style="47" customWidth="1"/>
    <col min="7687" max="7687" width="17.77734375" style="47" customWidth="1"/>
    <col min="7688" max="7936" width="9.33203125" style="47"/>
    <col min="7937" max="7937" width="2.33203125" style="47" customWidth="1"/>
    <col min="7938" max="7938" width="17.44140625" style="47" customWidth="1"/>
    <col min="7939" max="7939" width="18.44140625" style="47" customWidth="1"/>
    <col min="7940" max="7940" width="17" style="47" customWidth="1"/>
    <col min="7941" max="7941" width="15.77734375" style="47" customWidth="1"/>
    <col min="7942" max="7942" width="19.33203125" style="47" customWidth="1"/>
    <col min="7943" max="7943" width="17.77734375" style="47" customWidth="1"/>
    <col min="7944" max="8192" width="9.33203125" style="47"/>
    <col min="8193" max="8193" width="2.33203125" style="47" customWidth="1"/>
    <col min="8194" max="8194" width="17.44140625" style="47" customWidth="1"/>
    <col min="8195" max="8195" width="18.44140625" style="47" customWidth="1"/>
    <col min="8196" max="8196" width="17" style="47" customWidth="1"/>
    <col min="8197" max="8197" width="15.77734375" style="47" customWidth="1"/>
    <col min="8198" max="8198" width="19.33203125" style="47" customWidth="1"/>
    <col min="8199" max="8199" width="17.77734375" style="47" customWidth="1"/>
    <col min="8200" max="8448" width="9.33203125" style="47"/>
    <col min="8449" max="8449" width="2.33203125" style="47" customWidth="1"/>
    <col min="8450" max="8450" width="17.44140625" style="47" customWidth="1"/>
    <col min="8451" max="8451" width="18.44140625" style="47" customWidth="1"/>
    <col min="8452" max="8452" width="17" style="47" customWidth="1"/>
    <col min="8453" max="8453" width="15.77734375" style="47" customWidth="1"/>
    <col min="8454" max="8454" width="19.33203125" style="47" customWidth="1"/>
    <col min="8455" max="8455" width="17.77734375" style="47" customWidth="1"/>
    <col min="8456" max="8704" width="9.33203125" style="47"/>
    <col min="8705" max="8705" width="2.33203125" style="47" customWidth="1"/>
    <col min="8706" max="8706" width="17.44140625" style="47" customWidth="1"/>
    <col min="8707" max="8707" width="18.44140625" style="47" customWidth="1"/>
    <col min="8708" max="8708" width="17" style="47" customWidth="1"/>
    <col min="8709" max="8709" width="15.77734375" style="47" customWidth="1"/>
    <col min="8710" max="8710" width="19.33203125" style="47" customWidth="1"/>
    <col min="8711" max="8711" width="17.77734375" style="47" customWidth="1"/>
    <col min="8712" max="8960" width="9.33203125" style="47"/>
    <col min="8961" max="8961" width="2.33203125" style="47" customWidth="1"/>
    <col min="8962" max="8962" width="17.44140625" style="47" customWidth="1"/>
    <col min="8963" max="8963" width="18.44140625" style="47" customWidth="1"/>
    <col min="8964" max="8964" width="17" style="47" customWidth="1"/>
    <col min="8965" max="8965" width="15.77734375" style="47" customWidth="1"/>
    <col min="8966" max="8966" width="19.33203125" style="47" customWidth="1"/>
    <col min="8967" max="8967" width="17.77734375" style="47" customWidth="1"/>
    <col min="8968" max="9216" width="9.33203125" style="47"/>
    <col min="9217" max="9217" width="2.33203125" style="47" customWidth="1"/>
    <col min="9218" max="9218" width="17.44140625" style="47" customWidth="1"/>
    <col min="9219" max="9219" width="18.44140625" style="47" customWidth="1"/>
    <col min="9220" max="9220" width="17" style="47" customWidth="1"/>
    <col min="9221" max="9221" width="15.77734375" style="47" customWidth="1"/>
    <col min="9222" max="9222" width="19.33203125" style="47" customWidth="1"/>
    <col min="9223" max="9223" width="17.77734375" style="47" customWidth="1"/>
    <col min="9224" max="9472" width="9.33203125" style="47"/>
    <col min="9473" max="9473" width="2.33203125" style="47" customWidth="1"/>
    <col min="9474" max="9474" width="17.44140625" style="47" customWidth="1"/>
    <col min="9475" max="9475" width="18.44140625" style="47" customWidth="1"/>
    <col min="9476" max="9476" width="17" style="47" customWidth="1"/>
    <col min="9477" max="9477" width="15.77734375" style="47" customWidth="1"/>
    <col min="9478" max="9478" width="19.33203125" style="47" customWidth="1"/>
    <col min="9479" max="9479" width="17.77734375" style="47" customWidth="1"/>
    <col min="9480" max="9728" width="9.33203125" style="47"/>
    <col min="9729" max="9729" width="2.33203125" style="47" customWidth="1"/>
    <col min="9730" max="9730" width="17.44140625" style="47" customWidth="1"/>
    <col min="9731" max="9731" width="18.44140625" style="47" customWidth="1"/>
    <col min="9732" max="9732" width="17" style="47" customWidth="1"/>
    <col min="9733" max="9733" width="15.77734375" style="47" customWidth="1"/>
    <col min="9734" max="9734" width="19.33203125" style="47" customWidth="1"/>
    <col min="9735" max="9735" width="17.77734375" style="47" customWidth="1"/>
    <col min="9736" max="9984" width="9.33203125" style="47"/>
    <col min="9985" max="9985" width="2.33203125" style="47" customWidth="1"/>
    <col min="9986" max="9986" width="17.44140625" style="47" customWidth="1"/>
    <col min="9987" max="9987" width="18.44140625" style="47" customWidth="1"/>
    <col min="9988" max="9988" width="17" style="47" customWidth="1"/>
    <col min="9989" max="9989" width="15.77734375" style="47" customWidth="1"/>
    <col min="9990" max="9990" width="19.33203125" style="47" customWidth="1"/>
    <col min="9991" max="9991" width="17.77734375" style="47" customWidth="1"/>
    <col min="9992" max="10240" width="9.33203125" style="47"/>
    <col min="10241" max="10241" width="2.33203125" style="47" customWidth="1"/>
    <col min="10242" max="10242" width="17.44140625" style="47" customWidth="1"/>
    <col min="10243" max="10243" width="18.44140625" style="47" customWidth="1"/>
    <col min="10244" max="10244" width="17" style="47" customWidth="1"/>
    <col min="10245" max="10245" width="15.77734375" style="47" customWidth="1"/>
    <col min="10246" max="10246" width="19.33203125" style="47" customWidth="1"/>
    <col min="10247" max="10247" width="17.77734375" style="47" customWidth="1"/>
    <col min="10248" max="10496" width="9.33203125" style="47"/>
    <col min="10497" max="10497" width="2.33203125" style="47" customWidth="1"/>
    <col min="10498" max="10498" width="17.44140625" style="47" customWidth="1"/>
    <col min="10499" max="10499" width="18.44140625" style="47" customWidth="1"/>
    <col min="10500" max="10500" width="17" style="47" customWidth="1"/>
    <col min="10501" max="10501" width="15.77734375" style="47" customWidth="1"/>
    <col min="10502" max="10502" width="19.33203125" style="47" customWidth="1"/>
    <col min="10503" max="10503" width="17.77734375" style="47" customWidth="1"/>
    <col min="10504" max="10752" width="9.33203125" style="47"/>
    <col min="10753" max="10753" width="2.33203125" style="47" customWidth="1"/>
    <col min="10754" max="10754" width="17.44140625" style="47" customWidth="1"/>
    <col min="10755" max="10755" width="18.44140625" style="47" customWidth="1"/>
    <col min="10756" max="10756" width="17" style="47" customWidth="1"/>
    <col min="10757" max="10757" width="15.77734375" style="47" customWidth="1"/>
    <col min="10758" max="10758" width="19.33203125" style="47" customWidth="1"/>
    <col min="10759" max="10759" width="17.77734375" style="47" customWidth="1"/>
    <col min="10760" max="11008" width="9.33203125" style="47"/>
    <col min="11009" max="11009" width="2.33203125" style="47" customWidth="1"/>
    <col min="11010" max="11010" width="17.44140625" style="47" customWidth="1"/>
    <col min="11011" max="11011" width="18.44140625" style="47" customWidth="1"/>
    <col min="11012" max="11012" width="17" style="47" customWidth="1"/>
    <col min="11013" max="11013" width="15.77734375" style="47" customWidth="1"/>
    <col min="11014" max="11014" width="19.33203125" style="47" customWidth="1"/>
    <col min="11015" max="11015" width="17.77734375" style="47" customWidth="1"/>
    <col min="11016" max="11264" width="9.33203125" style="47"/>
    <col min="11265" max="11265" width="2.33203125" style="47" customWidth="1"/>
    <col min="11266" max="11266" width="17.44140625" style="47" customWidth="1"/>
    <col min="11267" max="11267" width="18.44140625" style="47" customWidth="1"/>
    <col min="11268" max="11268" width="17" style="47" customWidth="1"/>
    <col min="11269" max="11269" width="15.77734375" style="47" customWidth="1"/>
    <col min="11270" max="11270" width="19.33203125" style="47" customWidth="1"/>
    <col min="11271" max="11271" width="17.77734375" style="47" customWidth="1"/>
    <col min="11272" max="11520" width="9.33203125" style="47"/>
    <col min="11521" max="11521" width="2.33203125" style="47" customWidth="1"/>
    <col min="11522" max="11522" width="17.44140625" style="47" customWidth="1"/>
    <col min="11523" max="11523" width="18.44140625" style="47" customWidth="1"/>
    <col min="11524" max="11524" width="17" style="47" customWidth="1"/>
    <col min="11525" max="11525" width="15.77734375" style="47" customWidth="1"/>
    <col min="11526" max="11526" width="19.33203125" style="47" customWidth="1"/>
    <col min="11527" max="11527" width="17.77734375" style="47" customWidth="1"/>
    <col min="11528" max="11776" width="9.33203125" style="47"/>
    <col min="11777" max="11777" width="2.33203125" style="47" customWidth="1"/>
    <col min="11778" max="11778" width="17.44140625" style="47" customWidth="1"/>
    <col min="11779" max="11779" width="18.44140625" style="47" customWidth="1"/>
    <col min="11780" max="11780" width="17" style="47" customWidth="1"/>
    <col min="11781" max="11781" width="15.77734375" style="47" customWidth="1"/>
    <col min="11782" max="11782" width="19.33203125" style="47" customWidth="1"/>
    <col min="11783" max="11783" width="17.77734375" style="47" customWidth="1"/>
    <col min="11784" max="12032" width="9.33203125" style="47"/>
    <col min="12033" max="12033" width="2.33203125" style="47" customWidth="1"/>
    <col min="12034" max="12034" width="17.44140625" style="47" customWidth="1"/>
    <col min="12035" max="12035" width="18.44140625" style="47" customWidth="1"/>
    <col min="12036" max="12036" width="17" style="47" customWidth="1"/>
    <col min="12037" max="12037" width="15.77734375" style="47" customWidth="1"/>
    <col min="12038" max="12038" width="19.33203125" style="47" customWidth="1"/>
    <col min="12039" max="12039" width="17.77734375" style="47" customWidth="1"/>
    <col min="12040" max="12288" width="9.33203125" style="47"/>
    <col min="12289" max="12289" width="2.33203125" style="47" customWidth="1"/>
    <col min="12290" max="12290" width="17.44140625" style="47" customWidth="1"/>
    <col min="12291" max="12291" width="18.44140625" style="47" customWidth="1"/>
    <col min="12292" max="12292" width="17" style="47" customWidth="1"/>
    <col min="12293" max="12293" width="15.77734375" style="47" customWidth="1"/>
    <col min="12294" max="12294" width="19.33203125" style="47" customWidth="1"/>
    <col min="12295" max="12295" width="17.77734375" style="47" customWidth="1"/>
    <col min="12296" max="12544" width="9.33203125" style="47"/>
    <col min="12545" max="12545" width="2.33203125" style="47" customWidth="1"/>
    <col min="12546" max="12546" width="17.44140625" style="47" customWidth="1"/>
    <col min="12547" max="12547" width="18.44140625" style="47" customWidth="1"/>
    <col min="12548" max="12548" width="17" style="47" customWidth="1"/>
    <col min="12549" max="12549" width="15.77734375" style="47" customWidth="1"/>
    <col min="12550" max="12550" width="19.33203125" style="47" customWidth="1"/>
    <col min="12551" max="12551" width="17.77734375" style="47" customWidth="1"/>
    <col min="12552" max="12800" width="9.33203125" style="47"/>
    <col min="12801" max="12801" width="2.33203125" style="47" customWidth="1"/>
    <col min="12802" max="12802" width="17.44140625" style="47" customWidth="1"/>
    <col min="12803" max="12803" width="18.44140625" style="47" customWidth="1"/>
    <col min="12804" max="12804" width="17" style="47" customWidth="1"/>
    <col min="12805" max="12805" width="15.77734375" style="47" customWidth="1"/>
    <col min="12806" max="12806" width="19.33203125" style="47" customWidth="1"/>
    <col min="12807" max="12807" width="17.77734375" style="47" customWidth="1"/>
    <col min="12808" max="13056" width="9.33203125" style="47"/>
    <col min="13057" max="13057" width="2.33203125" style="47" customWidth="1"/>
    <col min="13058" max="13058" width="17.44140625" style="47" customWidth="1"/>
    <col min="13059" max="13059" width="18.44140625" style="47" customWidth="1"/>
    <col min="13060" max="13060" width="17" style="47" customWidth="1"/>
    <col min="13061" max="13061" width="15.77734375" style="47" customWidth="1"/>
    <col min="13062" max="13062" width="19.33203125" style="47" customWidth="1"/>
    <col min="13063" max="13063" width="17.77734375" style="47" customWidth="1"/>
    <col min="13064" max="13312" width="9.33203125" style="47"/>
    <col min="13313" max="13313" width="2.33203125" style="47" customWidth="1"/>
    <col min="13314" max="13314" width="17.44140625" style="47" customWidth="1"/>
    <col min="13315" max="13315" width="18.44140625" style="47" customWidth="1"/>
    <col min="13316" max="13316" width="17" style="47" customWidth="1"/>
    <col min="13317" max="13317" width="15.77734375" style="47" customWidth="1"/>
    <col min="13318" max="13318" width="19.33203125" style="47" customWidth="1"/>
    <col min="13319" max="13319" width="17.77734375" style="47" customWidth="1"/>
    <col min="13320" max="13568" width="9.33203125" style="47"/>
    <col min="13569" max="13569" width="2.33203125" style="47" customWidth="1"/>
    <col min="13570" max="13570" width="17.44140625" style="47" customWidth="1"/>
    <col min="13571" max="13571" width="18.44140625" style="47" customWidth="1"/>
    <col min="13572" max="13572" width="17" style="47" customWidth="1"/>
    <col min="13573" max="13573" width="15.77734375" style="47" customWidth="1"/>
    <col min="13574" max="13574" width="19.33203125" style="47" customWidth="1"/>
    <col min="13575" max="13575" width="17.77734375" style="47" customWidth="1"/>
    <col min="13576" max="13824" width="9.33203125" style="47"/>
    <col min="13825" max="13825" width="2.33203125" style="47" customWidth="1"/>
    <col min="13826" max="13826" width="17.44140625" style="47" customWidth="1"/>
    <col min="13827" max="13827" width="18.44140625" style="47" customWidth="1"/>
    <col min="13828" max="13828" width="17" style="47" customWidth="1"/>
    <col min="13829" max="13829" width="15.77734375" style="47" customWidth="1"/>
    <col min="13830" max="13830" width="19.33203125" style="47" customWidth="1"/>
    <col min="13831" max="13831" width="17.77734375" style="47" customWidth="1"/>
    <col min="13832" max="14080" width="9.33203125" style="47"/>
    <col min="14081" max="14081" width="2.33203125" style="47" customWidth="1"/>
    <col min="14082" max="14082" width="17.44140625" style="47" customWidth="1"/>
    <col min="14083" max="14083" width="18.44140625" style="47" customWidth="1"/>
    <col min="14084" max="14084" width="17" style="47" customWidth="1"/>
    <col min="14085" max="14085" width="15.77734375" style="47" customWidth="1"/>
    <col min="14086" max="14086" width="19.33203125" style="47" customWidth="1"/>
    <col min="14087" max="14087" width="17.77734375" style="47" customWidth="1"/>
    <col min="14088" max="14336" width="9.33203125" style="47"/>
    <col min="14337" max="14337" width="2.33203125" style="47" customWidth="1"/>
    <col min="14338" max="14338" width="17.44140625" style="47" customWidth="1"/>
    <col min="14339" max="14339" width="18.44140625" style="47" customWidth="1"/>
    <col min="14340" max="14340" width="17" style="47" customWidth="1"/>
    <col min="14341" max="14341" width="15.77734375" style="47" customWidth="1"/>
    <col min="14342" max="14342" width="19.33203125" style="47" customWidth="1"/>
    <col min="14343" max="14343" width="17.77734375" style="47" customWidth="1"/>
    <col min="14344" max="14592" width="9.33203125" style="47"/>
    <col min="14593" max="14593" width="2.33203125" style="47" customWidth="1"/>
    <col min="14594" max="14594" width="17.44140625" style="47" customWidth="1"/>
    <col min="14595" max="14595" width="18.44140625" style="47" customWidth="1"/>
    <col min="14596" max="14596" width="17" style="47" customWidth="1"/>
    <col min="14597" max="14597" width="15.77734375" style="47" customWidth="1"/>
    <col min="14598" max="14598" width="19.33203125" style="47" customWidth="1"/>
    <col min="14599" max="14599" width="17.77734375" style="47" customWidth="1"/>
    <col min="14600" max="14848" width="9.33203125" style="47"/>
    <col min="14849" max="14849" width="2.33203125" style="47" customWidth="1"/>
    <col min="14850" max="14850" width="17.44140625" style="47" customWidth="1"/>
    <col min="14851" max="14851" width="18.44140625" style="47" customWidth="1"/>
    <col min="14852" max="14852" width="17" style="47" customWidth="1"/>
    <col min="14853" max="14853" width="15.77734375" style="47" customWidth="1"/>
    <col min="14854" max="14854" width="19.33203125" style="47" customWidth="1"/>
    <col min="14855" max="14855" width="17.77734375" style="47" customWidth="1"/>
    <col min="14856" max="15104" width="9.33203125" style="47"/>
    <col min="15105" max="15105" width="2.33203125" style="47" customWidth="1"/>
    <col min="15106" max="15106" width="17.44140625" style="47" customWidth="1"/>
    <col min="15107" max="15107" width="18.44140625" style="47" customWidth="1"/>
    <col min="15108" max="15108" width="17" style="47" customWidth="1"/>
    <col min="15109" max="15109" width="15.77734375" style="47" customWidth="1"/>
    <col min="15110" max="15110" width="19.33203125" style="47" customWidth="1"/>
    <col min="15111" max="15111" width="17.77734375" style="47" customWidth="1"/>
    <col min="15112" max="15360" width="9.33203125" style="47"/>
    <col min="15361" max="15361" width="2.33203125" style="47" customWidth="1"/>
    <col min="15362" max="15362" width="17.44140625" style="47" customWidth="1"/>
    <col min="15363" max="15363" width="18.44140625" style="47" customWidth="1"/>
    <col min="15364" max="15364" width="17" style="47" customWidth="1"/>
    <col min="15365" max="15365" width="15.77734375" style="47" customWidth="1"/>
    <col min="15366" max="15366" width="19.33203125" style="47" customWidth="1"/>
    <col min="15367" max="15367" width="17.77734375" style="47" customWidth="1"/>
    <col min="15368" max="15616" width="9.33203125" style="47"/>
    <col min="15617" max="15617" width="2.33203125" style="47" customWidth="1"/>
    <col min="15618" max="15618" width="17.44140625" style="47" customWidth="1"/>
    <col min="15619" max="15619" width="18.44140625" style="47" customWidth="1"/>
    <col min="15620" max="15620" width="17" style="47" customWidth="1"/>
    <col min="15621" max="15621" width="15.77734375" style="47" customWidth="1"/>
    <col min="15622" max="15622" width="19.33203125" style="47" customWidth="1"/>
    <col min="15623" max="15623" width="17.77734375" style="47" customWidth="1"/>
    <col min="15624" max="15872" width="9.33203125" style="47"/>
    <col min="15873" max="15873" width="2.33203125" style="47" customWidth="1"/>
    <col min="15874" max="15874" width="17.44140625" style="47" customWidth="1"/>
    <col min="15875" max="15875" width="18.44140625" style="47" customWidth="1"/>
    <col min="15876" max="15876" width="17" style="47" customWidth="1"/>
    <col min="15877" max="15877" width="15.77734375" style="47" customWidth="1"/>
    <col min="15878" max="15878" width="19.33203125" style="47" customWidth="1"/>
    <col min="15879" max="15879" width="17.77734375" style="47" customWidth="1"/>
    <col min="15880" max="16128" width="9.33203125" style="47"/>
    <col min="16129" max="16129" width="2.33203125" style="47" customWidth="1"/>
    <col min="16130" max="16130" width="17.44140625" style="47" customWidth="1"/>
    <col min="16131" max="16131" width="18.44140625" style="47" customWidth="1"/>
    <col min="16132" max="16132" width="17" style="47" customWidth="1"/>
    <col min="16133" max="16133" width="15.77734375" style="47" customWidth="1"/>
    <col min="16134" max="16134" width="19.33203125" style="47" customWidth="1"/>
    <col min="16135" max="16135" width="17.77734375" style="47" customWidth="1"/>
    <col min="16136" max="16384" width="9.33203125" style="47"/>
  </cols>
  <sheetData>
    <row r="1" spans="1:57" ht="24.75" customHeight="1" thickBot="1" x14ac:dyDescent="0.3">
      <c r="A1" s="45" t="s">
        <v>159</v>
      </c>
      <c r="B1" s="46"/>
      <c r="C1" s="46"/>
      <c r="D1" s="46"/>
      <c r="E1" s="46"/>
      <c r="F1" s="46"/>
      <c r="G1" s="46"/>
    </row>
    <row r="2" spans="1:57" ht="12.75" customHeight="1" x14ac:dyDescent="0.25">
      <c r="A2" s="48" t="s">
        <v>0</v>
      </c>
      <c r="B2" s="49"/>
      <c r="C2" s="50" t="s">
        <v>160</v>
      </c>
      <c r="D2" s="50"/>
      <c r="E2" s="50"/>
      <c r="F2" s="51" t="s">
        <v>161</v>
      </c>
      <c r="G2" s="52"/>
    </row>
    <row r="3" spans="1:57" ht="3" hidden="1" customHeight="1" x14ac:dyDescent="0.25">
      <c r="A3" s="53"/>
      <c r="B3" s="54"/>
      <c r="C3" s="55"/>
      <c r="D3" s="55"/>
      <c r="E3" s="54"/>
      <c r="F3" s="56"/>
      <c r="G3" s="57"/>
    </row>
    <row r="4" spans="1:57" ht="12" customHeight="1" x14ac:dyDescent="0.25">
      <c r="A4" s="58" t="s">
        <v>162</v>
      </c>
      <c r="B4" s="54"/>
      <c r="C4" s="55" t="s">
        <v>163</v>
      </c>
      <c r="D4" s="55"/>
      <c r="E4" s="54"/>
      <c r="F4" s="56" t="s">
        <v>164</v>
      </c>
      <c r="G4" s="59" t="s">
        <v>165</v>
      </c>
    </row>
    <row r="5" spans="1:57" ht="26.25" customHeight="1" x14ac:dyDescent="0.25">
      <c r="A5" s="60" t="s">
        <v>166</v>
      </c>
      <c r="B5" s="61"/>
      <c r="C5" s="195" t="s">
        <v>167</v>
      </c>
      <c r="D5" s="196"/>
      <c r="E5" s="197"/>
      <c r="F5" s="56" t="s">
        <v>168</v>
      </c>
      <c r="G5" s="57"/>
    </row>
    <row r="6" spans="1:57" ht="12.9" customHeight="1" x14ac:dyDescent="0.25">
      <c r="A6" s="58" t="s">
        <v>169</v>
      </c>
      <c r="B6" s="54"/>
      <c r="C6" s="55" t="s">
        <v>170</v>
      </c>
      <c r="D6" s="55"/>
      <c r="E6" s="54"/>
      <c r="F6" s="62" t="s">
        <v>171</v>
      </c>
      <c r="G6" s="63">
        <v>0</v>
      </c>
      <c r="O6" s="64"/>
    </row>
    <row r="7" spans="1:57" ht="26.25" customHeight="1" x14ac:dyDescent="0.25">
      <c r="A7" s="65"/>
      <c r="B7" s="66"/>
      <c r="C7" s="195" t="s">
        <v>215</v>
      </c>
      <c r="D7" s="196"/>
      <c r="E7" s="197"/>
      <c r="F7" s="67" t="s">
        <v>172</v>
      </c>
      <c r="G7" s="63">
        <f>IF(PocetMJ=0,,ROUND((F30+F32)/PocetMJ,1))</f>
        <v>0</v>
      </c>
    </row>
    <row r="8" spans="1:57" x14ac:dyDescent="0.25">
      <c r="A8" s="68" t="s">
        <v>173</v>
      </c>
      <c r="B8" s="56"/>
      <c r="C8" s="198" t="s">
        <v>174</v>
      </c>
      <c r="D8" s="198"/>
      <c r="E8" s="199"/>
      <c r="F8" s="69" t="s">
        <v>175</v>
      </c>
      <c r="G8" s="70"/>
      <c r="H8" s="71"/>
      <c r="I8" s="72"/>
    </row>
    <row r="9" spans="1:57" x14ac:dyDescent="0.25">
      <c r="A9" s="68" t="s">
        <v>176</v>
      </c>
      <c r="B9" s="56"/>
      <c r="C9" s="198" t="s">
        <v>177</v>
      </c>
      <c r="D9" s="198"/>
      <c r="E9" s="199"/>
      <c r="F9" s="56"/>
      <c r="G9" s="73"/>
      <c r="H9" s="74"/>
    </row>
    <row r="10" spans="1:57" x14ac:dyDescent="0.25">
      <c r="A10" s="68" t="s">
        <v>178</v>
      </c>
      <c r="B10" s="56"/>
      <c r="C10" s="198" t="s">
        <v>179</v>
      </c>
      <c r="D10" s="198"/>
      <c r="E10" s="198"/>
      <c r="F10" s="75"/>
      <c r="G10" s="76"/>
      <c r="H10" s="77"/>
    </row>
    <row r="11" spans="1:57" ht="13.5" customHeight="1" x14ac:dyDescent="0.25">
      <c r="A11" s="68" t="s">
        <v>180</v>
      </c>
      <c r="B11" s="56"/>
      <c r="C11" s="198"/>
      <c r="D11" s="198"/>
      <c r="E11" s="198"/>
      <c r="F11" s="78" t="s">
        <v>181</v>
      </c>
      <c r="G11" s="76" t="s">
        <v>290</v>
      </c>
      <c r="H11" s="74"/>
      <c r="BA11" s="79"/>
      <c r="BB11" s="79"/>
      <c r="BC11" s="79"/>
      <c r="BD11" s="79"/>
      <c r="BE11" s="79"/>
    </row>
    <row r="12" spans="1:57" ht="12.75" customHeight="1" x14ac:dyDescent="0.25">
      <c r="A12" s="80" t="s">
        <v>182</v>
      </c>
      <c r="B12" s="54"/>
      <c r="C12" s="200"/>
      <c r="D12" s="200"/>
      <c r="E12" s="200"/>
      <c r="F12" s="81" t="s">
        <v>183</v>
      </c>
      <c r="G12" s="82"/>
      <c r="H12" s="74"/>
    </row>
    <row r="13" spans="1:57" ht="28.5" customHeight="1" thickBot="1" x14ac:dyDescent="0.3">
      <c r="A13" s="83" t="s">
        <v>184</v>
      </c>
      <c r="B13" s="84"/>
      <c r="C13" s="84"/>
      <c r="D13" s="84"/>
      <c r="E13" s="85"/>
      <c r="F13" s="85"/>
      <c r="G13" s="86"/>
      <c r="H13" s="74"/>
    </row>
    <row r="14" spans="1:57" ht="17.25" customHeight="1" thickBot="1" x14ac:dyDescent="0.3">
      <c r="A14" s="87" t="s">
        <v>2</v>
      </c>
      <c r="B14" s="88"/>
      <c r="C14" s="89"/>
      <c r="D14" s="90" t="s">
        <v>185</v>
      </c>
      <c r="E14" s="91"/>
      <c r="F14" s="91"/>
      <c r="G14" s="89"/>
    </row>
    <row r="15" spans="1:57" ht="15.9" customHeight="1" x14ac:dyDescent="0.25">
      <c r="A15" s="92"/>
      <c r="B15" s="93" t="s">
        <v>186</v>
      </c>
      <c r="C15" s="94">
        <v>0</v>
      </c>
      <c r="D15" s="95"/>
      <c r="E15" s="96"/>
      <c r="F15" s="97"/>
      <c r="G15" s="94"/>
    </row>
    <row r="16" spans="1:57" ht="15.9" customHeight="1" x14ac:dyDescent="0.25">
      <c r="A16" s="92" t="s">
        <v>187</v>
      </c>
      <c r="B16" s="93" t="s">
        <v>188</v>
      </c>
      <c r="C16" s="98">
        <f>Soupis!I12+Soupis!I13+Soupis!I14+Soupis!I17</f>
        <v>0</v>
      </c>
      <c r="D16" s="53"/>
      <c r="E16" s="99"/>
      <c r="F16" s="100"/>
      <c r="G16" s="94"/>
    </row>
    <row r="17" spans="1:7" ht="15.9" customHeight="1" x14ac:dyDescent="0.25">
      <c r="A17" s="92" t="s">
        <v>189</v>
      </c>
      <c r="B17" s="93" t="s">
        <v>190</v>
      </c>
      <c r="C17" s="101">
        <f>Soupis!I10+Soupis!I11+Soupis!I19+Soupis!I21+Soupis!I22+Soupis!I28</f>
        <v>0</v>
      </c>
      <c r="D17" s="53"/>
      <c r="E17" s="99"/>
      <c r="F17" s="100"/>
      <c r="G17" s="94"/>
    </row>
    <row r="18" spans="1:7" ht="15.9" customHeight="1" x14ac:dyDescent="0.25">
      <c r="A18" s="102" t="s">
        <v>191</v>
      </c>
      <c r="B18" s="103" t="s">
        <v>192</v>
      </c>
      <c r="C18" s="104">
        <f>Soupis!I7+Soupis!I8</f>
        <v>0</v>
      </c>
      <c r="D18" s="53"/>
      <c r="E18" s="99"/>
      <c r="F18" s="100"/>
      <c r="G18" s="94"/>
    </row>
    <row r="19" spans="1:7" ht="15.9" customHeight="1" x14ac:dyDescent="0.25">
      <c r="A19" s="105" t="s">
        <v>193</v>
      </c>
      <c r="B19" s="93"/>
      <c r="C19" s="94">
        <f>SUM(C15:C18)</f>
        <v>0</v>
      </c>
      <c r="D19" s="53"/>
      <c r="E19" s="99"/>
      <c r="F19" s="100"/>
      <c r="G19" s="94"/>
    </row>
    <row r="20" spans="1:7" ht="15.9" customHeight="1" x14ac:dyDescent="0.25">
      <c r="A20" s="105"/>
      <c r="B20" s="93"/>
      <c r="C20" s="94"/>
      <c r="D20" s="53"/>
      <c r="E20" s="99"/>
      <c r="F20" s="100"/>
      <c r="G20" s="94"/>
    </row>
    <row r="21" spans="1:7" ht="15.9" customHeight="1" x14ac:dyDescent="0.25">
      <c r="A21" s="105" t="s">
        <v>194</v>
      </c>
      <c r="B21" s="93"/>
      <c r="C21" s="94">
        <v>0</v>
      </c>
      <c r="D21" s="53" t="s">
        <v>195</v>
      </c>
      <c r="E21" s="99"/>
      <c r="F21" s="100"/>
      <c r="G21" s="94">
        <f>Soupis!I33</f>
        <v>0</v>
      </c>
    </row>
    <row r="22" spans="1:7" ht="15.9" customHeight="1" x14ac:dyDescent="0.25">
      <c r="A22" s="106" t="s">
        <v>196</v>
      </c>
      <c r="B22" s="107"/>
      <c r="C22" s="94">
        <f>C19+C21</f>
        <v>0</v>
      </c>
      <c r="D22" s="53" t="s">
        <v>197</v>
      </c>
      <c r="E22" s="99"/>
      <c r="F22" s="100"/>
      <c r="G22" s="94">
        <f>Soupis!I34</f>
        <v>0</v>
      </c>
    </row>
    <row r="23" spans="1:7" ht="15.9" customHeight="1" thickBot="1" x14ac:dyDescent="0.3">
      <c r="A23" s="187" t="s">
        <v>198</v>
      </c>
      <c r="B23" s="188"/>
      <c r="C23" s="108">
        <f>C22+G23</f>
        <v>0</v>
      </c>
      <c r="D23" s="109" t="s">
        <v>199</v>
      </c>
      <c r="E23" s="110"/>
      <c r="F23" s="111"/>
      <c r="G23" s="94">
        <f>SUM(G15:G22)</f>
        <v>0</v>
      </c>
    </row>
    <row r="24" spans="1:7" x14ac:dyDescent="0.25">
      <c r="A24" s="112" t="s">
        <v>200</v>
      </c>
      <c r="B24" s="113"/>
      <c r="C24" s="114"/>
      <c r="D24" s="113" t="s">
        <v>201</v>
      </c>
      <c r="E24" s="113"/>
      <c r="F24" s="115" t="s">
        <v>202</v>
      </c>
      <c r="G24" s="116"/>
    </row>
    <row r="25" spans="1:7" x14ac:dyDescent="0.25">
      <c r="A25" s="106" t="s">
        <v>203</v>
      </c>
      <c r="B25" s="107"/>
      <c r="C25" s="117" t="s">
        <v>174</v>
      </c>
      <c r="D25" s="107" t="s">
        <v>203</v>
      </c>
      <c r="E25" s="118"/>
      <c r="F25" s="119" t="s">
        <v>203</v>
      </c>
      <c r="G25" s="120"/>
    </row>
    <row r="26" spans="1:7" ht="37.5" customHeight="1" x14ac:dyDescent="0.25">
      <c r="A26" s="106" t="s">
        <v>204</v>
      </c>
      <c r="B26" s="121"/>
      <c r="C26" s="122" t="s">
        <v>205</v>
      </c>
      <c r="D26" s="107" t="s">
        <v>204</v>
      </c>
      <c r="E26" s="118"/>
      <c r="F26" s="119" t="s">
        <v>204</v>
      </c>
      <c r="G26" s="120"/>
    </row>
    <row r="27" spans="1:7" x14ac:dyDescent="0.25">
      <c r="A27" s="106"/>
      <c r="B27" s="123"/>
      <c r="C27" s="117"/>
      <c r="D27" s="107"/>
      <c r="E27" s="118"/>
      <c r="F27" s="119"/>
      <c r="G27" s="120"/>
    </row>
    <row r="28" spans="1:7" x14ac:dyDescent="0.25">
      <c r="A28" s="106" t="s">
        <v>206</v>
      </c>
      <c r="B28" s="107"/>
      <c r="C28" s="117"/>
      <c r="D28" s="119" t="s">
        <v>207</v>
      </c>
      <c r="E28" s="117"/>
      <c r="F28" s="124" t="s">
        <v>207</v>
      </c>
      <c r="G28" s="120"/>
    </row>
    <row r="29" spans="1:7" ht="69" customHeight="1" x14ac:dyDescent="0.25">
      <c r="A29" s="106"/>
      <c r="B29" s="107"/>
      <c r="C29" s="125"/>
      <c r="D29" s="126"/>
      <c r="E29" s="125"/>
      <c r="F29" s="107"/>
      <c r="G29" s="120"/>
    </row>
    <row r="30" spans="1:7" x14ac:dyDescent="0.25">
      <c r="A30" s="127" t="s">
        <v>208</v>
      </c>
      <c r="B30" s="128"/>
      <c r="C30" s="129">
        <v>21</v>
      </c>
      <c r="D30" s="128" t="s">
        <v>209</v>
      </c>
      <c r="E30" s="130"/>
      <c r="F30" s="189">
        <f>C23-F32</f>
        <v>0</v>
      </c>
      <c r="G30" s="190"/>
    </row>
    <row r="31" spans="1:7" x14ac:dyDescent="0.25">
      <c r="A31" s="127" t="s">
        <v>210</v>
      </c>
      <c r="B31" s="128"/>
      <c r="C31" s="129">
        <f>SazbaDPH1</f>
        <v>21</v>
      </c>
      <c r="D31" s="128" t="s">
        <v>211</v>
      </c>
      <c r="E31" s="130"/>
      <c r="F31" s="189">
        <f>ROUND(PRODUCT(F30,C31/100),0)</f>
        <v>0</v>
      </c>
      <c r="G31" s="190"/>
    </row>
    <row r="32" spans="1:7" x14ac:dyDescent="0.25">
      <c r="A32" s="127" t="s">
        <v>208</v>
      </c>
      <c r="B32" s="128"/>
      <c r="C32" s="129">
        <v>0</v>
      </c>
      <c r="D32" s="128" t="s">
        <v>211</v>
      </c>
      <c r="E32" s="130"/>
      <c r="F32" s="189">
        <v>0</v>
      </c>
      <c r="G32" s="190"/>
    </row>
    <row r="33" spans="1:8" x14ac:dyDescent="0.25">
      <c r="A33" s="127" t="s">
        <v>210</v>
      </c>
      <c r="B33" s="131"/>
      <c r="C33" s="132">
        <f>SazbaDPH2</f>
        <v>0</v>
      </c>
      <c r="D33" s="128" t="s">
        <v>211</v>
      </c>
      <c r="E33" s="100"/>
      <c r="F33" s="189">
        <f>ROUND(PRODUCT(F32,C33/100),0)</f>
        <v>0</v>
      </c>
      <c r="G33" s="190"/>
    </row>
    <row r="34" spans="1:8" s="136" customFormat="1" ht="19.5" customHeight="1" thickBot="1" x14ac:dyDescent="0.35">
      <c r="A34" s="133" t="s">
        <v>212</v>
      </c>
      <c r="B34" s="134"/>
      <c r="C34" s="134"/>
      <c r="D34" s="134"/>
      <c r="E34" s="135"/>
      <c r="F34" s="192">
        <f>ROUND(SUM(F30:F33),0)</f>
        <v>0</v>
      </c>
      <c r="G34" s="193"/>
    </row>
    <row r="36" spans="1:8" x14ac:dyDescent="0.25">
      <c r="A36" s="137" t="s">
        <v>213</v>
      </c>
      <c r="B36" s="137"/>
      <c r="C36" s="137"/>
      <c r="D36" s="137"/>
      <c r="E36" s="137"/>
      <c r="F36" s="137"/>
      <c r="G36" s="137"/>
      <c r="H36" s="47" t="s">
        <v>30</v>
      </c>
    </row>
    <row r="37" spans="1:8" ht="14.25" customHeight="1" x14ac:dyDescent="0.25">
      <c r="A37" s="137"/>
      <c r="B37" s="194" t="s">
        <v>214</v>
      </c>
      <c r="C37" s="194"/>
      <c r="D37" s="194"/>
      <c r="E37" s="194"/>
      <c r="F37" s="194"/>
      <c r="G37" s="194"/>
      <c r="H37" s="47" t="s">
        <v>30</v>
      </c>
    </row>
    <row r="38" spans="1:8" ht="12.75" customHeight="1" x14ac:dyDescent="0.25">
      <c r="A38" s="138"/>
      <c r="B38" s="194"/>
      <c r="C38" s="194"/>
      <c r="D38" s="194"/>
      <c r="E38" s="194"/>
      <c r="F38" s="194"/>
      <c r="G38" s="194"/>
      <c r="H38" s="47" t="s">
        <v>30</v>
      </c>
    </row>
    <row r="39" spans="1:8" x14ac:dyDescent="0.25">
      <c r="A39" s="138"/>
      <c r="B39" s="194"/>
      <c r="C39" s="194"/>
      <c r="D39" s="194"/>
      <c r="E39" s="194"/>
      <c r="F39" s="194"/>
      <c r="G39" s="194"/>
      <c r="H39" s="47" t="s">
        <v>30</v>
      </c>
    </row>
    <row r="40" spans="1:8" x14ac:dyDescent="0.25">
      <c r="A40" s="138"/>
      <c r="B40" s="194"/>
      <c r="C40" s="194"/>
      <c r="D40" s="194"/>
      <c r="E40" s="194"/>
      <c r="F40" s="194"/>
      <c r="G40" s="194"/>
      <c r="H40" s="47" t="s">
        <v>30</v>
      </c>
    </row>
    <row r="41" spans="1:8" x14ac:dyDescent="0.25">
      <c r="A41" s="138"/>
      <c r="B41" s="194"/>
      <c r="C41" s="194"/>
      <c r="D41" s="194"/>
      <c r="E41" s="194"/>
      <c r="F41" s="194"/>
      <c r="G41" s="194"/>
      <c r="H41" s="47" t="s">
        <v>30</v>
      </c>
    </row>
    <row r="42" spans="1:8" x14ac:dyDescent="0.25">
      <c r="A42" s="138"/>
      <c r="B42" s="194"/>
      <c r="C42" s="194"/>
      <c r="D42" s="194"/>
      <c r="E42" s="194"/>
      <c r="F42" s="194"/>
      <c r="G42" s="194"/>
      <c r="H42" s="47" t="s">
        <v>30</v>
      </c>
    </row>
    <row r="43" spans="1:8" x14ac:dyDescent="0.25">
      <c r="A43" s="138"/>
      <c r="B43" s="194"/>
      <c r="C43" s="194"/>
      <c r="D43" s="194"/>
      <c r="E43" s="194"/>
      <c r="F43" s="194"/>
      <c r="G43" s="194"/>
      <c r="H43" s="47" t="s">
        <v>30</v>
      </c>
    </row>
    <row r="44" spans="1:8" x14ac:dyDescent="0.25">
      <c r="A44" s="138"/>
      <c r="B44" s="194"/>
      <c r="C44" s="194"/>
      <c r="D44" s="194"/>
      <c r="E44" s="194"/>
      <c r="F44" s="194"/>
      <c r="G44" s="194"/>
      <c r="H44" s="47" t="s">
        <v>30</v>
      </c>
    </row>
    <row r="45" spans="1:8" ht="0.75" customHeight="1" x14ac:dyDescent="0.25">
      <c r="A45" s="138"/>
      <c r="B45" s="194"/>
      <c r="C45" s="194"/>
      <c r="D45" s="194"/>
      <c r="E45" s="194"/>
      <c r="F45" s="194"/>
      <c r="G45" s="194"/>
      <c r="H45" s="47" t="s">
        <v>30</v>
      </c>
    </row>
    <row r="46" spans="1:8" x14ac:dyDescent="0.25">
      <c r="B46" s="191"/>
      <c r="C46" s="191"/>
      <c r="D46" s="191"/>
      <c r="E46" s="191"/>
      <c r="F46" s="191"/>
      <c r="G46" s="191"/>
    </row>
    <row r="47" spans="1:8" x14ac:dyDescent="0.25">
      <c r="B47" s="191"/>
      <c r="C47" s="191"/>
      <c r="D47" s="191"/>
      <c r="E47" s="191"/>
      <c r="F47" s="191"/>
      <c r="G47" s="191"/>
    </row>
    <row r="48" spans="1:8" x14ac:dyDescent="0.25">
      <c r="B48" s="191"/>
      <c r="C48" s="191"/>
      <c r="D48" s="191"/>
      <c r="E48" s="191"/>
      <c r="F48" s="191"/>
      <c r="G48" s="191"/>
    </row>
    <row r="49" spans="2:7" x14ac:dyDescent="0.25">
      <c r="B49" s="191"/>
      <c r="C49" s="191"/>
      <c r="D49" s="191"/>
      <c r="E49" s="191"/>
      <c r="F49" s="191"/>
      <c r="G49" s="191"/>
    </row>
    <row r="50" spans="2:7" x14ac:dyDescent="0.25">
      <c r="B50" s="191"/>
      <c r="C50" s="191"/>
      <c r="D50" s="191"/>
      <c r="E50" s="191"/>
      <c r="F50" s="191"/>
      <c r="G50" s="191"/>
    </row>
    <row r="51" spans="2:7" x14ac:dyDescent="0.25">
      <c r="B51" s="191"/>
      <c r="C51" s="191"/>
      <c r="D51" s="191"/>
      <c r="E51" s="191"/>
      <c r="F51" s="191"/>
      <c r="G51" s="191"/>
    </row>
    <row r="52" spans="2:7" x14ac:dyDescent="0.25">
      <c r="B52" s="191"/>
      <c r="C52" s="191"/>
      <c r="D52" s="191"/>
      <c r="E52" s="191"/>
      <c r="F52" s="191"/>
      <c r="G52" s="191"/>
    </row>
    <row r="53" spans="2:7" x14ac:dyDescent="0.25">
      <c r="B53" s="191"/>
      <c r="C53" s="191"/>
      <c r="D53" s="191"/>
      <c r="E53" s="191"/>
      <c r="F53" s="191"/>
      <c r="G53" s="191"/>
    </row>
    <row r="54" spans="2:7" x14ac:dyDescent="0.25">
      <c r="B54" s="191"/>
      <c r="C54" s="191"/>
      <c r="D54" s="191"/>
      <c r="E54" s="191"/>
      <c r="F54" s="191"/>
      <c r="G54" s="191"/>
    </row>
    <row r="55" spans="2:7" x14ac:dyDescent="0.25">
      <c r="B55" s="191"/>
      <c r="C55" s="191"/>
      <c r="D55" s="191"/>
      <c r="E55" s="191"/>
      <c r="F55" s="191"/>
      <c r="G55" s="191"/>
    </row>
  </sheetData>
  <mergeCells count="24">
    <mergeCell ref="F33:G33"/>
    <mergeCell ref="C5:E5"/>
    <mergeCell ref="C7:E7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B55:G55"/>
    <mergeCell ref="F34:G34"/>
    <mergeCell ref="B37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</mergeCells>
  <pageMargins left="0.59055118110236227" right="0.39370078740157483" top="0.59055118110236227" bottom="0.98425196850393704" header="0.19685039370078741" footer="0.51181102362204722"/>
  <pageSetup paperSize="9" scale="95" orientation="portrait" horizontalDpi="300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A84" workbookViewId="0">
      <selection activeCell="B106" sqref="B106"/>
    </sheetView>
  </sheetViews>
  <sheetFormatPr defaultRowHeight="13.2" x14ac:dyDescent="0.25"/>
  <cols>
    <col min="1" max="1" width="26.77734375" customWidth="1"/>
    <col min="2" max="2" width="17.33203125" customWidth="1"/>
    <col min="3" max="3" width="13.77734375" customWidth="1"/>
    <col min="4" max="4" width="6.77734375" customWidth="1"/>
    <col min="5" max="5" width="8.77734375" customWidth="1"/>
    <col min="6" max="6" width="4.77734375" customWidth="1"/>
    <col min="7" max="8" width="11.77734375" customWidth="1"/>
    <col min="9" max="9" width="13.77734375" customWidth="1"/>
    <col min="10" max="10" width="13.77734375" style="4" customWidth="1"/>
    <col min="11" max="11" width="12.77734375" customWidth="1"/>
    <col min="12" max="12" width="9" style="4" customWidth="1"/>
    <col min="13" max="14" width="12.77734375" customWidth="1"/>
  </cols>
  <sheetData>
    <row r="1" spans="1:13" ht="24.6" x14ac:dyDescent="0.4">
      <c r="B1" s="2" t="s">
        <v>289</v>
      </c>
    </row>
    <row r="3" spans="1:13" x14ac:dyDescent="0.25">
      <c r="A3" t="s">
        <v>1</v>
      </c>
    </row>
    <row r="5" spans="1:13" x14ac:dyDescent="0.25">
      <c r="A5" s="1" t="s">
        <v>2</v>
      </c>
    </row>
    <row r="7" spans="1:13" x14ac:dyDescent="0.25">
      <c r="A7" t="s">
        <v>3</v>
      </c>
      <c r="B7" t="s">
        <v>282</v>
      </c>
      <c r="I7" s="38">
        <f>Specifikace!J27+Specifikace!J41</f>
        <v>0</v>
      </c>
    </row>
    <row r="8" spans="1:13" x14ac:dyDescent="0.25">
      <c r="A8" t="s">
        <v>4</v>
      </c>
      <c r="I8" s="38">
        <f>0.05*I7</f>
        <v>0</v>
      </c>
    </row>
    <row r="10" spans="1:13" x14ac:dyDescent="0.25">
      <c r="A10" t="s">
        <v>5</v>
      </c>
      <c r="I10" s="39">
        <f>J89+J111</f>
        <v>0</v>
      </c>
    </row>
    <row r="11" spans="1:13" x14ac:dyDescent="0.25">
      <c r="A11" t="s">
        <v>6</v>
      </c>
      <c r="E11">
        <v>48</v>
      </c>
      <c r="F11" t="s">
        <v>7</v>
      </c>
      <c r="I11" s="39">
        <f>G11*E11</f>
        <v>0</v>
      </c>
      <c r="M11" s="41" t="s">
        <v>156</v>
      </c>
    </row>
    <row r="12" spans="1:13" x14ac:dyDescent="0.25">
      <c r="A12" t="s">
        <v>8</v>
      </c>
      <c r="I12" s="40">
        <f>I110</f>
        <v>0</v>
      </c>
      <c r="M12" s="42" t="s">
        <v>157</v>
      </c>
    </row>
    <row r="13" spans="1:13" x14ac:dyDescent="0.25">
      <c r="A13" t="s">
        <v>9</v>
      </c>
      <c r="I13" s="40">
        <f>I88</f>
        <v>0</v>
      </c>
      <c r="M13" s="43" t="s">
        <v>158</v>
      </c>
    </row>
    <row r="14" spans="1:13" x14ac:dyDescent="0.25">
      <c r="A14" t="s">
        <v>10</v>
      </c>
      <c r="I14" s="40">
        <f>0.05*I12</f>
        <v>0</v>
      </c>
    </row>
    <row r="15" spans="1:13" x14ac:dyDescent="0.25">
      <c r="I15" s="3"/>
    </row>
    <row r="16" spans="1:13" x14ac:dyDescent="0.25">
      <c r="A16" t="s">
        <v>11</v>
      </c>
      <c r="I16" s="3">
        <f>I12+I13+I14</f>
        <v>0</v>
      </c>
    </row>
    <row r="17" spans="1:14" x14ac:dyDescent="0.25">
      <c r="A17" t="s">
        <v>12</v>
      </c>
      <c r="I17" s="40">
        <f>0.03*I16</f>
        <v>0</v>
      </c>
    </row>
    <row r="18" spans="1:14" x14ac:dyDescent="0.25">
      <c r="A18" t="s">
        <v>13</v>
      </c>
      <c r="I18" s="3">
        <f>I10+I11+I16+I17</f>
        <v>0</v>
      </c>
    </row>
    <row r="19" spans="1:14" x14ac:dyDescent="0.25">
      <c r="A19" t="s">
        <v>14</v>
      </c>
      <c r="I19" s="39">
        <f>0.06*I18</f>
        <v>0</v>
      </c>
    </row>
    <row r="20" spans="1:14" x14ac:dyDescent="0.25">
      <c r="I20" s="3"/>
    </row>
    <row r="21" spans="1:14" x14ac:dyDescent="0.25">
      <c r="A21" t="s">
        <v>15</v>
      </c>
      <c r="I21" s="39">
        <f>J125</f>
        <v>0</v>
      </c>
    </row>
    <row r="22" spans="1:14" x14ac:dyDescent="0.25">
      <c r="A22" t="s">
        <v>16</v>
      </c>
      <c r="I22" s="39">
        <v>0</v>
      </c>
    </row>
    <row r="23" spans="1:14" x14ac:dyDescent="0.25">
      <c r="I23" s="3"/>
    </row>
    <row r="24" spans="1:14" x14ac:dyDescent="0.25">
      <c r="A24" t="s">
        <v>17</v>
      </c>
      <c r="I24" s="3"/>
    </row>
    <row r="25" spans="1:14" x14ac:dyDescent="0.25">
      <c r="I25" s="3"/>
    </row>
    <row r="26" spans="1:14" x14ac:dyDescent="0.25">
      <c r="A26" t="s">
        <v>18</v>
      </c>
      <c r="E26">
        <v>24</v>
      </c>
      <c r="F26" t="s">
        <v>7</v>
      </c>
      <c r="I26" s="3">
        <f>G26*E26</f>
        <v>0</v>
      </c>
    </row>
    <row r="27" spans="1:14" x14ac:dyDescent="0.25">
      <c r="A27" t="s">
        <v>19</v>
      </c>
      <c r="E27">
        <v>12</v>
      </c>
      <c r="F27" t="s">
        <v>7</v>
      </c>
      <c r="I27" s="3">
        <f>G27*E27</f>
        <v>0</v>
      </c>
    </row>
    <row r="28" spans="1:14" x14ac:dyDescent="0.25">
      <c r="A28" s="1" t="s">
        <v>33</v>
      </c>
      <c r="I28" s="44">
        <f>SUM(I26:I27)</f>
        <v>0</v>
      </c>
    </row>
    <row r="29" spans="1:14" x14ac:dyDescent="0.25">
      <c r="I29" s="3"/>
    </row>
    <row r="30" spans="1:14" x14ac:dyDescent="0.25">
      <c r="A30" s="1" t="s">
        <v>20</v>
      </c>
      <c r="B30" s="1"/>
      <c r="C30" s="1"/>
      <c r="D30" s="1"/>
      <c r="E30" s="1"/>
      <c r="F30" s="1"/>
      <c r="G30" s="1"/>
      <c r="H30" s="1"/>
      <c r="I30" s="5">
        <f>I7+I8+I18+I19+I21+I22+I28</f>
        <v>0</v>
      </c>
      <c r="N30" s="3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5"/>
    </row>
    <row r="32" spans="1:14" x14ac:dyDescent="0.25">
      <c r="A32" s="1" t="s">
        <v>26</v>
      </c>
      <c r="I32" s="3"/>
    </row>
    <row r="33" spans="1:19" x14ac:dyDescent="0.25">
      <c r="A33" t="s">
        <v>27</v>
      </c>
      <c r="E33">
        <v>16</v>
      </c>
      <c r="F33" t="s">
        <v>7</v>
      </c>
      <c r="I33" s="3">
        <f>G33*E33</f>
        <v>0</v>
      </c>
    </row>
    <row r="34" spans="1:19" x14ac:dyDescent="0.25">
      <c r="A34" t="s">
        <v>28</v>
      </c>
      <c r="E34">
        <v>8</v>
      </c>
      <c r="F34" t="s">
        <v>7</v>
      </c>
      <c r="I34" s="3">
        <f>G34*E34</f>
        <v>0</v>
      </c>
    </row>
    <row r="35" spans="1:19" x14ac:dyDescent="0.25">
      <c r="E35" s="7"/>
      <c r="F35" s="6"/>
      <c r="G35" s="3"/>
      <c r="H35" s="3"/>
      <c r="I35" s="8"/>
    </row>
    <row r="36" spans="1:19" x14ac:dyDescent="0.25">
      <c r="A36" s="1" t="s">
        <v>22</v>
      </c>
      <c r="B36" s="1"/>
      <c r="C36" s="1"/>
      <c r="D36" s="1"/>
      <c r="E36" s="1"/>
      <c r="F36" s="1"/>
      <c r="G36" s="1"/>
      <c r="H36" s="1"/>
      <c r="I36" s="5">
        <f>SUM(I33:I35)</f>
        <v>0</v>
      </c>
    </row>
    <row r="37" spans="1:19" x14ac:dyDescent="0.25">
      <c r="A37" s="1" t="s">
        <v>43</v>
      </c>
    </row>
    <row r="38" spans="1:19" s="7" customFormat="1" x14ac:dyDescent="0.25">
      <c r="A38" s="143" t="s">
        <v>40</v>
      </c>
      <c r="B38" s="147"/>
      <c r="C38" s="147"/>
      <c r="D38" s="147"/>
      <c r="E38" s="154" t="s">
        <v>41</v>
      </c>
      <c r="F38" s="143" t="s">
        <v>21</v>
      </c>
      <c r="G38" s="145" t="s">
        <v>36</v>
      </c>
      <c r="H38" s="145" t="s">
        <v>37</v>
      </c>
      <c r="I38" s="145" t="s">
        <v>38</v>
      </c>
      <c r="J38" s="145" t="s">
        <v>39</v>
      </c>
      <c r="K38" s="143" t="s">
        <v>24</v>
      </c>
      <c r="L38" s="15"/>
    </row>
    <row r="39" spans="1:19" s="7" customFormat="1" x14ac:dyDescent="0.25">
      <c r="A39" s="6"/>
      <c r="E39" s="17"/>
      <c r="F39" s="6"/>
      <c r="G39" s="11"/>
      <c r="H39" s="11"/>
      <c r="I39" s="11"/>
      <c r="J39" s="11"/>
      <c r="K39" s="6"/>
      <c r="L39" s="15"/>
    </row>
    <row r="40" spans="1:19" s="7" customFormat="1" x14ac:dyDescent="0.25">
      <c r="A40" s="143" t="s">
        <v>98</v>
      </c>
      <c r="B40" s="147" t="s">
        <v>291</v>
      </c>
      <c r="C40" s="147"/>
      <c r="D40" s="143"/>
      <c r="E40" s="147">
        <v>2</v>
      </c>
      <c r="F40" s="143" t="s">
        <v>23</v>
      </c>
      <c r="G40" s="170"/>
      <c r="H40" s="171"/>
      <c r="I40" s="145">
        <f>G40*E40</f>
        <v>0</v>
      </c>
      <c r="J40" s="145">
        <f>H40*E40</f>
        <v>0</v>
      </c>
      <c r="K40" s="143" t="s">
        <v>99</v>
      </c>
      <c r="L40" s="12"/>
      <c r="M40" s="12"/>
      <c r="N40" s="9"/>
      <c r="O40" s="9"/>
      <c r="P40" s="10"/>
      <c r="Q40" s="10"/>
      <c r="S40" s="11"/>
    </row>
    <row r="41" spans="1:19" s="7" customFormat="1" x14ac:dyDescent="0.25">
      <c r="A41" s="143" t="s">
        <v>48</v>
      </c>
      <c r="B41" s="143" t="s">
        <v>49</v>
      </c>
      <c r="C41" s="147"/>
      <c r="D41" s="143"/>
      <c r="E41" s="147">
        <v>150</v>
      </c>
      <c r="F41" s="143" t="s">
        <v>23</v>
      </c>
      <c r="G41" s="171"/>
      <c r="H41" s="171"/>
      <c r="I41" s="145">
        <f t="shared" ref="I41:I42" si="0">G41*E41</f>
        <v>0</v>
      </c>
      <c r="J41" s="145">
        <f t="shared" ref="J41:J42" si="1">H41*E41</f>
        <v>0</v>
      </c>
      <c r="K41" s="147"/>
      <c r="L41" s="12"/>
      <c r="N41" s="9"/>
      <c r="O41" s="9"/>
    </row>
    <row r="42" spans="1:19" s="7" customFormat="1" x14ac:dyDescent="0.25">
      <c r="A42" s="143" t="s">
        <v>109</v>
      </c>
      <c r="B42" s="143" t="s">
        <v>49</v>
      </c>
      <c r="C42" s="147"/>
      <c r="D42" s="143"/>
      <c r="E42" s="147">
        <v>100</v>
      </c>
      <c r="F42" s="143" t="s">
        <v>23</v>
      </c>
      <c r="G42" s="171"/>
      <c r="H42" s="171"/>
      <c r="I42" s="145">
        <f t="shared" si="0"/>
        <v>0</v>
      </c>
      <c r="J42" s="145">
        <f t="shared" si="1"/>
        <v>0</v>
      </c>
      <c r="K42" s="147"/>
      <c r="L42" s="12"/>
      <c r="N42" s="9"/>
      <c r="O42" s="9"/>
    </row>
    <row r="43" spans="1:19" s="7" customFormat="1" x14ac:dyDescent="0.25">
      <c r="A43" s="143" t="s">
        <v>110</v>
      </c>
      <c r="B43" s="143"/>
      <c r="C43" s="147"/>
      <c r="D43" s="143"/>
      <c r="E43" s="147">
        <v>5</v>
      </c>
      <c r="F43" s="143" t="s">
        <v>23</v>
      </c>
      <c r="G43" s="171"/>
      <c r="H43" s="171"/>
      <c r="I43" s="145">
        <f t="shared" ref="I43:I50" si="2">G43*E43</f>
        <v>0</v>
      </c>
      <c r="J43" s="145">
        <f t="shared" ref="J43:J53" si="3">H43*E43</f>
        <v>0</v>
      </c>
      <c r="K43" s="143" t="s">
        <v>111</v>
      </c>
      <c r="L43" s="12"/>
      <c r="M43" s="12"/>
      <c r="N43" s="9"/>
      <c r="O43" s="9"/>
    </row>
    <row r="44" spans="1:19" s="7" customFormat="1" x14ac:dyDescent="0.25">
      <c r="A44" s="147" t="s">
        <v>66</v>
      </c>
      <c r="B44" s="147" t="s">
        <v>67</v>
      </c>
      <c r="C44" s="147" t="s">
        <v>68</v>
      </c>
      <c r="D44" s="147"/>
      <c r="E44" s="147">
        <v>1500</v>
      </c>
      <c r="F44" s="147" t="s">
        <v>23</v>
      </c>
      <c r="G44" s="171"/>
      <c r="H44" s="171"/>
      <c r="I44" s="145">
        <f t="shared" si="2"/>
        <v>0</v>
      </c>
      <c r="J44" s="146">
        <f t="shared" si="3"/>
        <v>0</v>
      </c>
      <c r="K44" s="147"/>
      <c r="L44" s="19"/>
      <c r="N44" s="9"/>
      <c r="O44" s="9"/>
    </row>
    <row r="45" spans="1:19" s="7" customFormat="1" x14ac:dyDescent="0.25">
      <c r="A45" s="147" t="s">
        <v>112</v>
      </c>
      <c r="B45" s="147" t="s">
        <v>67</v>
      </c>
      <c r="C45" s="147" t="s">
        <v>68</v>
      </c>
      <c r="D45" s="147"/>
      <c r="E45" s="147">
        <v>100</v>
      </c>
      <c r="F45" s="147" t="s">
        <v>23</v>
      </c>
      <c r="G45" s="171"/>
      <c r="H45" s="171"/>
      <c r="I45" s="145">
        <f t="shared" si="2"/>
        <v>0</v>
      </c>
      <c r="J45" s="146">
        <f t="shared" si="3"/>
        <v>0</v>
      </c>
      <c r="K45" s="147"/>
      <c r="L45" s="19"/>
      <c r="N45" s="9"/>
      <c r="O45" s="9"/>
    </row>
    <row r="46" spans="1:19" s="7" customFormat="1" x14ac:dyDescent="0.25">
      <c r="A46" s="143" t="s">
        <v>50</v>
      </c>
      <c r="B46" s="161"/>
      <c r="C46" s="147"/>
      <c r="D46" s="143"/>
      <c r="E46" s="147">
        <v>0.2</v>
      </c>
      <c r="F46" s="162" t="s">
        <v>32</v>
      </c>
      <c r="G46" s="172"/>
      <c r="H46" s="171"/>
      <c r="I46" s="145">
        <f t="shared" si="2"/>
        <v>0</v>
      </c>
      <c r="J46" s="146">
        <f t="shared" si="3"/>
        <v>0</v>
      </c>
      <c r="K46" s="143" t="s">
        <v>51</v>
      </c>
      <c r="L46" s="34"/>
      <c r="M46" s="12"/>
      <c r="N46" s="9"/>
      <c r="O46" s="9"/>
      <c r="S46" s="11"/>
    </row>
    <row r="47" spans="1:19" s="7" customFormat="1" x14ac:dyDescent="0.25">
      <c r="A47" s="143" t="s">
        <v>52</v>
      </c>
      <c r="B47" s="161"/>
      <c r="C47" s="147"/>
      <c r="D47" s="143"/>
      <c r="E47" s="147">
        <v>0.2</v>
      </c>
      <c r="F47" s="162" t="s">
        <v>32</v>
      </c>
      <c r="G47" s="172"/>
      <c r="H47" s="171"/>
      <c r="I47" s="145">
        <f t="shared" si="2"/>
        <v>0</v>
      </c>
      <c r="J47" s="146">
        <f t="shared" si="3"/>
        <v>0</v>
      </c>
      <c r="K47" s="143" t="s">
        <v>53</v>
      </c>
      <c r="L47" s="34"/>
      <c r="M47" s="12"/>
      <c r="N47" s="9"/>
      <c r="O47" s="9"/>
      <c r="S47" s="11"/>
    </row>
    <row r="48" spans="1:19" s="7" customFormat="1" x14ac:dyDescent="0.25">
      <c r="A48" s="143" t="s">
        <v>237</v>
      </c>
      <c r="B48" s="147" t="s">
        <v>238</v>
      </c>
      <c r="C48" s="143" t="s">
        <v>239</v>
      </c>
      <c r="D48" s="143"/>
      <c r="E48" s="144">
        <v>2</v>
      </c>
      <c r="F48" s="143" t="s">
        <v>23</v>
      </c>
      <c r="G48" s="171"/>
      <c r="H48" s="171"/>
      <c r="I48" s="145">
        <f>G48*E48</f>
        <v>0</v>
      </c>
      <c r="J48" s="146">
        <f>H48*E48</f>
        <v>0</v>
      </c>
      <c r="K48" s="152">
        <v>210140431</v>
      </c>
      <c r="L48" s="139"/>
      <c r="M48" s="32"/>
      <c r="N48" s="12"/>
      <c r="O48" s="14"/>
      <c r="P48" s="14"/>
    </row>
    <row r="49" spans="1:20" s="7" customFormat="1" x14ac:dyDescent="0.25">
      <c r="A49" s="143" t="s">
        <v>292</v>
      </c>
      <c r="B49" s="143" t="s">
        <v>293</v>
      </c>
      <c r="C49" s="147"/>
      <c r="D49" s="143"/>
      <c r="E49" s="147">
        <v>1</v>
      </c>
      <c r="F49" s="143" t="s">
        <v>23</v>
      </c>
      <c r="G49" s="171"/>
      <c r="H49" s="171"/>
      <c r="I49" s="145">
        <f>G49*E49</f>
        <v>0</v>
      </c>
      <c r="J49" s="145">
        <f>H49*E49</f>
        <v>0</v>
      </c>
      <c r="K49" s="143" t="s">
        <v>258</v>
      </c>
      <c r="L49" s="15"/>
      <c r="M49" s="12"/>
      <c r="N49" s="12"/>
      <c r="O49" s="9"/>
      <c r="P49" s="9"/>
      <c r="T49" s="11"/>
    </row>
    <row r="50" spans="1:20" s="7" customFormat="1" x14ac:dyDescent="0.25">
      <c r="A50" s="163" t="s">
        <v>70</v>
      </c>
      <c r="B50" s="163" t="s">
        <v>294</v>
      </c>
      <c r="C50" s="164" t="s">
        <v>295</v>
      </c>
      <c r="D50" s="163"/>
      <c r="E50" s="155">
        <v>13</v>
      </c>
      <c r="F50" s="163" t="s">
        <v>23</v>
      </c>
      <c r="G50" s="170"/>
      <c r="H50" s="170"/>
      <c r="I50" s="145">
        <f t="shared" si="2"/>
        <v>0</v>
      </c>
      <c r="J50" s="145">
        <f t="shared" si="3"/>
        <v>0</v>
      </c>
      <c r="K50" s="163"/>
      <c r="L50" s="12"/>
      <c r="N50" s="9"/>
      <c r="O50" s="9"/>
    </row>
    <row r="51" spans="1:20" s="7" customFormat="1" x14ac:dyDescent="0.25">
      <c r="A51" s="143" t="s">
        <v>71</v>
      </c>
      <c r="B51" s="143" t="s">
        <v>72</v>
      </c>
      <c r="C51" s="147"/>
      <c r="D51" s="143"/>
      <c r="E51" s="147">
        <v>250</v>
      </c>
      <c r="F51" s="143" t="s">
        <v>23</v>
      </c>
      <c r="G51" s="171"/>
      <c r="H51" s="171"/>
      <c r="I51" s="145">
        <f t="shared" ref="I51" si="4">G51*E51</f>
        <v>0</v>
      </c>
      <c r="J51" s="145">
        <f t="shared" si="3"/>
        <v>0</v>
      </c>
      <c r="K51" s="143"/>
      <c r="L51" s="12"/>
      <c r="N51" s="9"/>
      <c r="O51" s="9"/>
      <c r="P51" s="10"/>
      <c r="Q51" s="10"/>
      <c r="R51" s="10"/>
    </row>
    <row r="52" spans="1:20" s="7" customFormat="1" x14ac:dyDescent="0.25">
      <c r="A52" s="143" t="s">
        <v>73</v>
      </c>
      <c r="B52" s="143" t="s">
        <v>74</v>
      </c>
      <c r="C52" s="147"/>
      <c r="D52" s="143"/>
      <c r="E52" s="147">
        <v>18</v>
      </c>
      <c r="F52" s="143" t="s">
        <v>23</v>
      </c>
      <c r="G52" s="170"/>
      <c r="H52" s="173"/>
      <c r="I52" s="145">
        <f>G52*E52</f>
        <v>0</v>
      </c>
      <c r="J52" s="145">
        <f t="shared" si="3"/>
        <v>0</v>
      </c>
      <c r="K52" s="143" t="s">
        <v>100</v>
      </c>
      <c r="L52" s="12"/>
      <c r="M52" s="12"/>
      <c r="N52" s="9"/>
      <c r="O52" s="9"/>
      <c r="P52" s="10"/>
      <c r="Q52" s="10"/>
      <c r="R52" s="10"/>
      <c r="S52" s="11"/>
    </row>
    <row r="53" spans="1:20" s="7" customFormat="1" x14ac:dyDescent="0.25">
      <c r="A53" s="143" t="s">
        <v>75</v>
      </c>
      <c r="B53" s="147"/>
      <c r="C53" s="147"/>
      <c r="D53" s="143"/>
      <c r="E53" s="147">
        <v>13</v>
      </c>
      <c r="F53" s="143" t="s">
        <v>23</v>
      </c>
      <c r="G53" s="170"/>
      <c r="H53" s="171"/>
      <c r="I53" s="145">
        <f>G53*E53</f>
        <v>0</v>
      </c>
      <c r="J53" s="145">
        <f t="shared" si="3"/>
        <v>0</v>
      </c>
      <c r="K53" s="143" t="s">
        <v>101</v>
      </c>
      <c r="L53" s="12"/>
      <c r="M53" s="12"/>
      <c r="N53" s="9"/>
      <c r="O53" s="9"/>
      <c r="P53" s="10"/>
      <c r="Q53" s="10"/>
      <c r="R53" s="10"/>
      <c r="S53" s="11"/>
    </row>
    <row r="54" spans="1:20" s="7" customFormat="1" x14ac:dyDescent="0.25">
      <c r="A54" s="143" t="s">
        <v>76</v>
      </c>
      <c r="B54" s="143" t="s">
        <v>77</v>
      </c>
      <c r="C54" s="147" t="s">
        <v>102</v>
      </c>
      <c r="D54" s="143"/>
      <c r="E54" s="147">
        <v>3</v>
      </c>
      <c r="F54" s="143" t="s">
        <v>23</v>
      </c>
      <c r="G54" s="170"/>
      <c r="H54" s="173"/>
      <c r="I54" s="145">
        <f t="shared" ref="I54:I55" si="5">G54*E54</f>
        <v>0</v>
      </c>
      <c r="J54" s="145">
        <f t="shared" ref="J54:J56" si="6">H54*E54</f>
        <v>0</v>
      </c>
      <c r="K54" s="143" t="s">
        <v>103</v>
      </c>
      <c r="L54" s="12"/>
      <c r="M54" s="12"/>
      <c r="N54" s="9"/>
      <c r="O54" s="9"/>
      <c r="P54" s="10"/>
      <c r="Q54" s="10"/>
      <c r="R54" s="10"/>
      <c r="S54" s="11"/>
    </row>
    <row r="55" spans="1:20" s="7" customFormat="1" x14ac:dyDescent="0.25">
      <c r="A55" s="143" t="s">
        <v>76</v>
      </c>
      <c r="B55" s="143" t="s">
        <v>281</v>
      </c>
      <c r="C55" s="147" t="s">
        <v>102</v>
      </c>
      <c r="D55" s="143"/>
      <c r="E55" s="147">
        <v>2</v>
      </c>
      <c r="F55" s="143" t="s">
        <v>23</v>
      </c>
      <c r="G55" s="170"/>
      <c r="H55" s="173"/>
      <c r="I55" s="145">
        <f t="shared" si="5"/>
        <v>0</v>
      </c>
      <c r="J55" s="145">
        <f t="shared" si="6"/>
        <v>0</v>
      </c>
      <c r="K55" s="143" t="s">
        <v>103</v>
      </c>
      <c r="L55" s="15"/>
      <c r="M55" s="12"/>
      <c r="N55" s="12"/>
      <c r="O55" s="9"/>
      <c r="P55" s="9"/>
      <c r="Q55" s="10"/>
      <c r="R55" s="10"/>
      <c r="S55" s="10"/>
      <c r="T55" s="11"/>
    </row>
    <row r="56" spans="1:20" s="7" customFormat="1" x14ac:dyDescent="0.25">
      <c r="A56" s="143" t="s">
        <v>78</v>
      </c>
      <c r="B56" s="143" t="s">
        <v>79</v>
      </c>
      <c r="C56" s="147"/>
      <c r="D56" s="143"/>
      <c r="E56" s="147">
        <v>362</v>
      </c>
      <c r="F56" s="143" t="s">
        <v>23</v>
      </c>
      <c r="G56" s="170"/>
      <c r="H56" s="170"/>
      <c r="I56" s="145">
        <f>G56*E56</f>
        <v>0</v>
      </c>
      <c r="J56" s="146">
        <f t="shared" si="6"/>
        <v>0</v>
      </c>
      <c r="K56" s="143"/>
      <c r="L56" s="12"/>
      <c r="N56" s="9"/>
      <c r="O56" s="9"/>
      <c r="P56" s="10"/>
      <c r="Q56" s="10"/>
      <c r="R56" s="10"/>
    </row>
    <row r="57" spans="1:20" s="7" customFormat="1" x14ac:dyDescent="0.25">
      <c r="A57" s="143" t="s">
        <v>80</v>
      </c>
      <c r="B57" s="143" t="s">
        <v>81</v>
      </c>
      <c r="C57" s="147"/>
      <c r="D57" s="143"/>
      <c r="E57" s="147">
        <v>56</v>
      </c>
      <c r="F57" s="143" t="s">
        <v>23</v>
      </c>
      <c r="G57" s="170"/>
      <c r="H57" s="170"/>
      <c r="I57" s="145">
        <f t="shared" ref="I57:I60" si="7">G57*E57</f>
        <v>0</v>
      </c>
      <c r="J57" s="145">
        <f t="shared" ref="J57:J60" si="8">H57*E57</f>
        <v>0</v>
      </c>
      <c r="K57" s="143" t="s">
        <v>104</v>
      </c>
      <c r="L57" s="12"/>
      <c r="M57" s="12"/>
      <c r="N57" s="9"/>
      <c r="O57" s="9"/>
      <c r="P57" s="10"/>
      <c r="Q57" s="10"/>
      <c r="R57" s="10"/>
      <c r="S57" s="11"/>
    </row>
    <row r="58" spans="1:20" s="7" customFormat="1" x14ac:dyDescent="0.25">
      <c r="A58" s="143" t="s">
        <v>82</v>
      </c>
      <c r="B58" s="143" t="s">
        <v>83</v>
      </c>
      <c r="C58" s="147"/>
      <c r="D58" s="143"/>
      <c r="E58" s="147">
        <v>176</v>
      </c>
      <c r="F58" s="143" t="s">
        <v>23</v>
      </c>
      <c r="G58" s="170"/>
      <c r="H58" s="173"/>
      <c r="I58" s="145">
        <f t="shared" si="7"/>
        <v>0</v>
      </c>
      <c r="J58" s="145">
        <f t="shared" si="8"/>
        <v>0</v>
      </c>
      <c r="K58" s="143" t="s">
        <v>104</v>
      </c>
      <c r="L58" s="12"/>
      <c r="M58" s="12"/>
      <c r="N58" s="9"/>
      <c r="O58" s="9"/>
      <c r="P58" s="10"/>
      <c r="Q58" s="10"/>
      <c r="R58" s="10"/>
      <c r="S58" s="11"/>
    </row>
    <row r="59" spans="1:20" s="7" customFormat="1" x14ac:dyDescent="0.25">
      <c r="A59" s="143" t="s">
        <v>84</v>
      </c>
      <c r="B59" s="143" t="s">
        <v>85</v>
      </c>
      <c r="C59" s="147"/>
      <c r="D59" s="143"/>
      <c r="E59" s="147">
        <v>30</v>
      </c>
      <c r="F59" s="143" t="s">
        <v>23</v>
      </c>
      <c r="G59" s="170"/>
      <c r="H59" s="173"/>
      <c r="I59" s="145">
        <f t="shared" si="7"/>
        <v>0</v>
      </c>
      <c r="J59" s="145">
        <f t="shared" si="8"/>
        <v>0</v>
      </c>
      <c r="K59" s="143" t="s">
        <v>105</v>
      </c>
      <c r="L59" s="12"/>
      <c r="M59" s="12"/>
      <c r="N59" s="9"/>
      <c r="O59" s="9"/>
      <c r="P59" s="10"/>
      <c r="Q59" s="10"/>
      <c r="R59" s="10"/>
      <c r="S59" s="11"/>
    </row>
    <row r="60" spans="1:20" s="7" customFormat="1" x14ac:dyDescent="0.25">
      <c r="A60" s="143" t="s">
        <v>86</v>
      </c>
      <c r="B60" s="143" t="s">
        <v>87</v>
      </c>
      <c r="C60" s="147"/>
      <c r="D60" s="143"/>
      <c r="E60" s="147">
        <v>26</v>
      </c>
      <c r="F60" s="143" t="s">
        <v>23</v>
      </c>
      <c r="G60" s="170"/>
      <c r="H60" s="173"/>
      <c r="I60" s="145">
        <f t="shared" si="7"/>
        <v>0</v>
      </c>
      <c r="J60" s="145">
        <f t="shared" si="8"/>
        <v>0</v>
      </c>
      <c r="K60" s="143" t="s">
        <v>105</v>
      </c>
      <c r="L60" s="12"/>
      <c r="M60" s="12"/>
      <c r="N60" s="9"/>
      <c r="O60" s="9"/>
      <c r="P60" s="10"/>
      <c r="Q60" s="10"/>
      <c r="R60" s="10"/>
      <c r="S60" s="11"/>
    </row>
    <row r="61" spans="1:20" s="7" customFormat="1" x14ac:dyDescent="0.25">
      <c r="A61" s="163" t="s">
        <v>88</v>
      </c>
      <c r="B61" s="163" t="s">
        <v>89</v>
      </c>
      <c r="C61" s="163" t="s">
        <v>90</v>
      </c>
      <c r="D61" s="143"/>
      <c r="E61" s="147">
        <v>5</v>
      </c>
      <c r="F61" s="143" t="s">
        <v>23</v>
      </c>
      <c r="G61" s="170"/>
      <c r="H61" s="170"/>
      <c r="I61" s="145">
        <f>G61*E61</f>
        <v>0</v>
      </c>
      <c r="J61" s="145">
        <f>H61*E61</f>
        <v>0</v>
      </c>
      <c r="K61" s="147"/>
      <c r="L61" s="12"/>
      <c r="N61" s="9"/>
      <c r="O61" s="9"/>
      <c r="P61" s="10"/>
      <c r="Q61" s="10"/>
      <c r="R61" s="10"/>
    </row>
    <row r="62" spans="1:20" s="7" customFormat="1" x14ac:dyDescent="0.25">
      <c r="A62" s="163" t="s">
        <v>91</v>
      </c>
      <c r="B62" s="163" t="s">
        <v>92</v>
      </c>
      <c r="C62" s="163"/>
      <c r="D62" s="143"/>
      <c r="E62" s="147">
        <v>5</v>
      </c>
      <c r="F62" s="143" t="s">
        <v>23</v>
      </c>
      <c r="G62" s="170"/>
      <c r="H62" s="170"/>
      <c r="I62" s="145">
        <f>G62*E62</f>
        <v>0</v>
      </c>
      <c r="J62" s="145">
        <f>H62*E62</f>
        <v>0</v>
      </c>
      <c r="K62" s="147"/>
      <c r="L62" s="12"/>
      <c r="N62" s="9"/>
      <c r="O62" s="9"/>
      <c r="P62" s="10"/>
      <c r="Q62" s="10"/>
      <c r="R62" s="10"/>
    </row>
    <row r="63" spans="1:20" s="141" customFormat="1" x14ac:dyDescent="0.25">
      <c r="A63" s="165" t="s">
        <v>296</v>
      </c>
      <c r="B63" s="166" t="s">
        <v>284</v>
      </c>
      <c r="C63" s="167" t="s">
        <v>285</v>
      </c>
      <c r="D63" s="165"/>
      <c r="E63" s="167">
        <f>4*31</f>
        <v>124</v>
      </c>
      <c r="F63" s="166" t="s">
        <v>23</v>
      </c>
      <c r="G63" s="174"/>
      <c r="H63" s="171"/>
      <c r="I63" s="145">
        <f t="shared" ref="I63" si="9">G63*E63</f>
        <v>0</v>
      </c>
      <c r="J63" s="145">
        <f t="shared" ref="J63:J64" si="10">H63*E63</f>
        <v>0</v>
      </c>
      <c r="K63" s="143">
        <v>210020306</v>
      </c>
      <c r="L63" s="15"/>
      <c r="M63" s="142"/>
      <c r="N63" s="6"/>
      <c r="O63" s="9"/>
      <c r="P63" s="9"/>
      <c r="T63" s="11"/>
    </row>
    <row r="64" spans="1:20" s="141" customFormat="1" x14ac:dyDescent="0.25">
      <c r="A64" s="143" t="s">
        <v>286</v>
      </c>
      <c r="B64" s="143" t="s">
        <v>287</v>
      </c>
      <c r="C64" s="147"/>
      <c r="D64" s="143" t="s">
        <v>288</v>
      </c>
      <c r="E64" s="147">
        <v>8</v>
      </c>
      <c r="F64" s="143" t="s">
        <v>23</v>
      </c>
      <c r="G64" s="175"/>
      <c r="H64" s="171"/>
      <c r="I64" s="145"/>
      <c r="J64" s="145">
        <f t="shared" si="10"/>
        <v>0</v>
      </c>
      <c r="K64" s="143"/>
      <c r="L64" s="15"/>
      <c r="M64" s="142"/>
      <c r="N64" s="6"/>
      <c r="O64" s="9"/>
      <c r="P64" s="9"/>
      <c r="T64" s="11"/>
    </row>
    <row r="65" spans="1:19" s="7" customFormat="1" x14ac:dyDescent="0.25">
      <c r="A65" s="23" t="s">
        <v>327</v>
      </c>
      <c r="B65" s="6"/>
      <c r="C65" s="6"/>
      <c r="D65" s="6"/>
      <c r="E65" s="18"/>
      <c r="F65" s="22"/>
      <c r="G65" s="11"/>
      <c r="H65" s="11"/>
      <c r="I65" s="11"/>
      <c r="J65" s="11"/>
      <c r="K65" s="6"/>
      <c r="L65" s="15"/>
      <c r="M65" s="12"/>
      <c r="N65" s="16"/>
    </row>
    <row r="66" spans="1:19" s="7" customFormat="1" x14ac:dyDescent="0.25">
      <c r="A66" s="147" t="s">
        <v>305</v>
      </c>
      <c r="B66" s="147" t="s">
        <v>324</v>
      </c>
      <c r="C66" s="147" t="s">
        <v>114</v>
      </c>
      <c r="D66" s="143"/>
      <c r="E66" s="147">
        <f>14*4</f>
        <v>56</v>
      </c>
      <c r="F66" s="143" t="s">
        <v>23</v>
      </c>
      <c r="G66" s="170"/>
      <c r="H66" s="170"/>
      <c r="I66" s="145">
        <f>G66*E66</f>
        <v>0</v>
      </c>
      <c r="J66" s="145">
        <f>H66*E66</f>
        <v>0</v>
      </c>
      <c r="K66" s="143">
        <v>210201062</v>
      </c>
      <c r="L66" s="25" t="s">
        <v>309</v>
      </c>
      <c r="M66" s="6"/>
      <c r="S66" s="11"/>
    </row>
    <row r="67" spans="1:19" s="7" customFormat="1" x14ac:dyDescent="0.25">
      <c r="A67" s="147" t="s">
        <v>306</v>
      </c>
      <c r="B67" s="147" t="s">
        <v>325</v>
      </c>
      <c r="C67" s="147"/>
      <c r="D67" s="143"/>
      <c r="E67" s="147">
        <v>8</v>
      </c>
      <c r="F67" s="143" t="s">
        <v>23</v>
      </c>
      <c r="G67" s="170"/>
      <c r="H67" s="171"/>
      <c r="I67" s="145">
        <f>G67*E67</f>
        <v>0</v>
      </c>
      <c r="J67" s="145">
        <f>H67*E67</f>
        <v>0</v>
      </c>
      <c r="K67" s="143" t="s">
        <v>280</v>
      </c>
      <c r="L67" s="25" t="s">
        <v>310</v>
      </c>
      <c r="M67" s="6"/>
      <c r="S67" s="11"/>
    </row>
    <row r="68" spans="1:19" s="7" customFormat="1" x14ac:dyDescent="0.25">
      <c r="A68" s="147" t="s">
        <v>307</v>
      </c>
      <c r="B68" s="147" t="s">
        <v>326</v>
      </c>
      <c r="C68" s="147" t="s">
        <v>96</v>
      </c>
      <c r="D68" s="147"/>
      <c r="E68" s="168">
        <v>24</v>
      </c>
      <c r="F68" s="143" t="s">
        <v>23</v>
      </c>
      <c r="G68" s="171"/>
      <c r="H68" s="171"/>
      <c r="I68" s="145">
        <f>G68*E68</f>
        <v>0</v>
      </c>
      <c r="J68" s="145">
        <f>H68*E68</f>
        <v>0</v>
      </c>
      <c r="K68" s="143">
        <v>210200043</v>
      </c>
      <c r="L68" s="25" t="s">
        <v>311</v>
      </c>
      <c r="M68" s="12"/>
      <c r="N68" s="9"/>
      <c r="O68" s="9"/>
      <c r="P68" s="10"/>
      <c r="Q68" s="10"/>
      <c r="R68" s="10"/>
      <c r="S68" s="11"/>
    </row>
    <row r="69" spans="1:19" s="7" customFormat="1" x14ac:dyDescent="0.25">
      <c r="A69" s="147" t="s">
        <v>308</v>
      </c>
      <c r="B69" s="147" t="s">
        <v>326</v>
      </c>
      <c r="C69" s="147" t="s">
        <v>97</v>
      </c>
      <c r="D69" s="147"/>
      <c r="E69" s="168">
        <v>20</v>
      </c>
      <c r="F69" s="143" t="s">
        <v>23</v>
      </c>
      <c r="G69" s="171"/>
      <c r="H69" s="171"/>
      <c r="I69" s="145">
        <f>G69*E69</f>
        <v>0</v>
      </c>
      <c r="J69" s="145">
        <f>H69*E69</f>
        <v>0</v>
      </c>
      <c r="K69" s="143">
        <v>210205106</v>
      </c>
      <c r="L69" s="25" t="s">
        <v>312</v>
      </c>
      <c r="M69" s="12"/>
      <c r="N69" s="9"/>
      <c r="O69" s="9"/>
      <c r="P69" s="10"/>
      <c r="Q69" s="10"/>
      <c r="R69" s="10"/>
      <c r="S69" s="11"/>
    </row>
    <row r="70" spans="1:19" s="7" customFormat="1" x14ac:dyDescent="0.25">
      <c r="A70" s="24" t="s">
        <v>93</v>
      </c>
      <c r="E70" s="20"/>
      <c r="F70" s="6"/>
      <c r="G70" s="11"/>
      <c r="H70" s="11"/>
      <c r="I70" s="11"/>
      <c r="J70" s="11"/>
      <c r="K70" s="6"/>
      <c r="L70" s="27"/>
      <c r="M70" s="12"/>
      <c r="N70" s="9"/>
      <c r="O70" s="9"/>
      <c r="P70" s="10"/>
      <c r="Q70" s="10"/>
      <c r="R70" s="10"/>
    </row>
    <row r="71" spans="1:19" s="7" customFormat="1" x14ac:dyDescent="0.25">
      <c r="A71" s="143" t="s">
        <v>60</v>
      </c>
      <c r="B71" s="143" t="s">
        <v>297</v>
      </c>
      <c r="C71" s="143" t="s">
        <v>261</v>
      </c>
      <c r="D71" s="143"/>
      <c r="E71" s="144">
        <v>1</v>
      </c>
      <c r="F71" s="143" t="s">
        <v>23</v>
      </c>
      <c r="G71" s="171"/>
      <c r="H71" s="171"/>
      <c r="I71" s="145">
        <f t="shared" ref="I71" si="11">G71*E71</f>
        <v>0</v>
      </c>
      <c r="J71" s="146">
        <f t="shared" ref="J71" si="12">H71*E71</f>
        <v>0</v>
      </c>
      <c r="K71" s="143" t="s">
        <v>45</v>
      </c>
      <c r="L71" s="15" t="s">
        <v>262</v>
      </c>
      <c r="M71" s="12"/>
      <c r="N71" s="12"/>
      <c r="O71" s="14"/>
      <c r="P71" s="14"/>
    </row>
    <row r="72" spans="1:19" s="7" customFormat="1" x14ac:dyDescent="0.25">
      <c r="A72" s="143" t="s">
        <v>299</v>
      </c>
      <c r="B72" s="143" t="s">
        <v>260</v>
      </c>
      <c r="C72" s="147"/>
      <c r="D72" s="143"/>
      <c r="E72" s="144">
        <v>1</v>
      </c>
      <c r="F72" s="143" t="s">
        <v>23</v>
      </c>
      <c r="G72" s="171"/>
      <c r="H72" s="171"/>
      <c r="I72" s="145">
        <f t="shared" ref="I72:I73" si="13">G72*E72</f>
        <v>0</v>
      </c>
      <c r="J72" s="146">
        <f t="shared" ref="J72:J73" si="14">H72*E72</f>
        <v>0</v>
      </c>
      <c r="K72" s="143" t="s">
        <v>45</v>
      </c>
      <c r="L72" s="15"/>
      <c r="M72" s="12"/>
      <c r="N72" s="12"/>
      <c r="O72" s="14"/>
      <c r="P72" s="14"/>
    </row>
    <row r="73" spans="1:19" s="7" customFormat="1" x14ac:dyDescent="0.25">
      <c r="A73" s="143" t="s">
        <v>298</v>
      </c>
      <c r="B73" s="143" t="s">
        <v>263</v>
      </c>
      <c r="C73" s="147"/>
      <c r="D73" s="143"/>
      <c r="E73" s="144">
        <v>1</v>
      </c>
      <c r="F73" s="143" t="s">
        <v>23</v>
      </c>
      <c r="G73" s="170"/>
      <c r="H73" s="171"/>
      <c r="I73" s="145">
        <f t="shared" si="13"/>
        <v>0</v>
      </c>
      <c r="J73" s="146">
        <f t="shared" si="14"/>
        <v>0</v>
      </c>
      <c r="K73" s="143">
        <v>210120502</v>
      </c>
      <c r="L73" s="15"/>
      <c r="M73" s="12"/>
      <c r="N73" s="12"/>
      <c r="O73" s="14"/>
      <c r="P73" s="14"/>
    </row>
    <row r="74" spans="1:19" s="7" customFormat="1" x14ac:dyDescent="0.25">
      <c r="A74" s="143" t="s">
        <v>231</v>
      </c>
      <c r="B74" s="143" t="s">
        <v>264</v>
      </c>
      <c r="C74" s="143"/>
      <c r="D74" s="143"/>
      <c r="E74" s="144">
        <v>1</v>
      </c>
      <c r="F74" s="143" t="s">
        <v>23</v>
      </c>
      <c r="G74" s="170"/>
      <c r="H74" s="171"/>
      <c r="I74" s="145">
        <f>G74*E74</f>
        <v>0</v>
      </c>
      <c r="J74" s="146">
        <f>H74*E74</f>
        <v>0</v>
      </c>
      <c r="K74" s="143">
        <v>210120502</v>
      </c>
      <c r="L74" s="15"/>
      <c r="M74" s="12"/>
      <c r="N74" s="12"/>
      <c r="O74" s="14"/>
      <c r="P74" s="14"/>
    </row>
    <row r="75" spans="1:19" s="7" customFormat="1" x14ac:dyDescent="0.25">
      <c r="A75" s="143" t="s">
        <v>259</v>
      </c>
      <c r="B75" s="143" t="s">
        <v>265</v>
      </c>
      <c r="C75" s="147"/>
      <c r="D75" s="143"/>
      <c r="E75" s="144">
        <v>1</v>
      </c>
      <c r="F75" s="143" t="s">
        <v>23</v>
      </c>
      <c r="G75" s="170"/>
      <c r="H75" s="170"/>
      <c r="I75" s="145">
        <f t="shared" ref="I75" si="15">G75*E75</f>
        <v>0</v>
      </c>
      <c r="J75" s="146">
        <f>H75*E75</f>
        <v>0</v>
      </c>
      <c r="K75" s="147"/>
      <c r="L75" s="25"/>
      <c r="M75" s="12"/>
      <c r="O75" s="14"/>
      <c r="P75" s="14"/>
    </row>
    <row r="76" spans="1:19" s="7" customFormat="1" x14ac:dyDescent="0.25">
      <c r="A76" s="143" t="s">
        <v>47</v>
      </c>
      <c r="B76" s="143" t="s">
        <v>266</v>
      </c>
      <c r="C76" s="147"/>
      <c r="D76" s="143"/>
      <c r="E76" s="144">
        <v>1</v>
      </c>
      <c r="F76" s="143" t="s">
        <v>23</v>
      </c>
      <c r="G76" s="171"/>
      <c r="H76" s="171"/>
      <c r="I76" s="145">
        <f>G76*E76</f>
        <v>0</v>
      </c>
      <c r="J76" s="145">
        <f>H76*E76</f>
        <v>0</v>
      </c>
      <c r="K76" s="147"/>
      <c r="L76" s="25" t="s">
        <v>267</v>
      </c>
      <c r="M76" s="12"/>
      <c r="O76" s="14"/>
      <c r="P76" s="14"/>
    </row>
    <row r="77" spans="1:19" s="7" customFormat="1" x14ac:dyDescent="0.25">
      <c r="A77" s="143" t="s">
        <v>47</v>
      </c>
      <c r="B77" s="143" t="s">
        <v>154</v>
      </c>
      <c r="C77" s="147"/>
      <c r="D77" s="143"/>
      <c r="E77" s="144">
        <v>3</v>
      </c>
      <c r="F77" s="143" t="s">
        <v>23</v>
      </c>
      <c r="G77" s="171"/>
      <c r="H77" s="171"/>
      <c r="I77" s="145">
        <f t="shared" ref="I77:I83" si="16">G77*E77</f>
        <v>0</v>
      </c>
      <c r="J77" s="146">
        <f t="shared" ref="J77:J83" si="17">H77*E77</f>
        <v>0</v>
      </c>
      <c r="K77" s="143" t="s">
        <v>45</v>
      </c>
      <c r="L77" s="15" t="s">
        <v>268</v>
      </c>
      <c r="M77" s="12"/>
      <c r="N77" s="12"/>
      <c r="O77" s="14"/>
      <c r="P77" s="14"/>
    </row>
    <row r="78" spans="1:19" s="7" customFormat="1" x14ac:dyDescent="0.25">
      <c r="A78" s="143" t="s">
        <v>240</v>
      </c>
      <c r="B78" s="143" t="s">
        <v>270</v>
      </c>
      <c r="C78" s="143" t="s">
        <v>273</v>
      </c>
      <c r="D78" s="143"/>
      <c r="E78" s="144">
        <v>2</v>
      </c>
      <c r="F78" s="143" t="s">
        <v>23</v>
      </c>
      <c r="G78" s="170"/>
      <c r="H78" s="171"/>
      <c r="I78" s="145">
        <f t="shared" si="16"/>
        <v>0</v>
      </c>
      <c r="J78" s="146">
        <f t="shared" si="17"/>
        <v>0</v>
      </c>
      <c r="K78" s="143" t="s">
        <v>243</v>
      </c>
      <c r="L78" s="15" t="s">
        <v>271</v>
      </c>
      <c r="M78" s="12"/>
      <c r="N78" s="12"/>
      <c r="O78" s="14"/>
      <c r="P78" s="14"/>
    </row>
    <row r="79" spans="1:19" s="7" customFormat="1" x14ac:dyDescent="0.25">
      <c r="A79" s="143" t="s">
        <v>240</v>
      </c>
      <c r="B79" s="143" t="s">
        <v>270</v>
      </c>
      <c r="C79" s="143" t="s">
        <v>272</v>
      </c>
      <c r="D79" s="143"/>
      <c r="E79" s="144">
        <v>1</v>
      </c>
      <c r="F79" s="143" t="s">
        <v>23</v>
      </c>
      <c r="G79" s="170"/>
      <c r="H79" s="171"/>
      <c r="I79" s="145">
        <f t="shared" si="16"/>
        <v>0</v>
      </c>
      <c r="J79" s="146">
        <f t="shared" si="17"/>
        <v>0</v>
      </c>
      <c r="K79" s="143" t="s">
        <v>243</v>
      </c>
      <c r="L79" s="15" t="s">
        <v>271</v>
      </c>
      <c r="M79" s="12"/>
      <c r="N79" s="12"/>
      <c r="O79" s="14"/>
      <c r="P79" s="14"/>
    </row>
    <row r="80" spans="1:19" s="7" customFormat="1" x14ac:dyDescent="0.25">
      <c r="A80" s="143" t="s">
        <v>274</v>
      </c>
      <c r="B80" s="143" t="s">
        <v>275</v>
      </c>
      <c r="C80" s="143" t="s">
        <v>276</v>
      </c>
      <c r="D80" s="143"/>
      <c r="E80" s="144">
        <v>3</v>
      </c>
      <c r="F80" s="143" t="s">
        <v>23</v>
      </c>
      <c r="G80" s="170"/>
      <c r="H80" s="171"/>
      <c r="I80" s="145">
        <f t="shared" si="16"/>
        <v>0</v>
      </c>
      <c r="J80" s="146">
        <f t="shared" si="17"/>
        <v>0</v>
      </c>
      <c r="K80" s="143" t="s">
        <v>277</v>
      </c>
      <c r="L80" s="15"/>
      <c r="M80" s="140"/>
      <c r="N80" s="12"/>
      <c r="O80" s="14"/>
      <c r="P80" s="14"/>
    </row>
    <row r="81" spans="1:20" s="7" customFormat="1" x14ac:dyDescent="0.25">
      <c r="A81" s="143" t="s">
        <v>254</v>
      </c>
      <c r="B81" s="143" t="s">
        <v>255</v>
      </c>
      <c r="C81" s="153" t="s">
        <v>256</v>
      </c>
      <c r="D81" s="143"/>
      <c r="E81" s="144">
        <v>6</v>
      </c>
      <c r="F81" s="143" t="s">
        <v>23</v>
      </c>
      <c r="G81" s="170"/>
      <c r="H81" s="171"/>
      <c r="I81" s="145">
        <f t="shared" si="16"/>
        <v>0</v>
      </c>
      <c r="J81" s="145">
        <f t="shared" si="17"/>
        <v>0</v>
      </c>
      <c r="K81" s="143">
        <v>210192571</v>
      </c>
      <c r="L81" s="15" t="s">
        <v>257</v>
      </c>
      <c r="M81" s="12"/>
      <c r="N81" s="12"/>
      <c r="O81" s="14"/>
      <c r="P81" s="14"/>
      <c r="T81" s="11"/>
    </row>
    <row r="82" spans="1:20" s="7" customFormat="1" x14ac:dyDescent="0.25">
      <c r="A82" s="143" t="s">
        <v>254</v>
      </c>
      <c r="B82" s="143" t="s">
        <v>255</v>
      </c>
      <c r="C82" s="153" t="s">
        <v>278</v>
      </c>
      <c r="D82" s="143"/>
      <c r="E82" s="144">
        <v>1</v>
      </c>
      <c r="F82" s="143" t="s">
        <v>23</v>
      </c>
      <c r="G82" s="170"/>
      <c r="H82" s="171"/>
      <c r="I82" s="145">
        <f t="shared" si="16"/>
        <v>0</v>
      </c>
      <c r="J82" s="145">
        <f t="shared" si="17"/>
        <v>0</v>
      </c>
      <c r="K82" s="143">
        <v>210192571</v>
      </c>
      <c r="L82" s="15" t="s">
        <v>257</v>
      </c>
      <c r="M82" s="12"/>
      <c r="N82" s="12"/>
      <c r="O82" s="14"/>
      <c r="P82" s="14"/>
      <c r="T82" s="11"/>
    </row>
    <row r="83" spans="1:20" s="7" customFormat="1" x14ac:dyDescent="0.25">
      <c r="A83" s="143" t="s">
        <v>254</v>
      </c>
      <c r="B83" s="143" t="s">
        <v>255</v>
      </c>
      <c r="C83" s="153" t="s">
        <v>279</v>
      </c>
      <c r="D83" s="143"/>
      <c r="E83" s="144">
        <v>1</v>
      </c>
      <c r="F83" s="143" t="s">
        <v>23</v>
      </c>
      <c r="G83" s="170"/>
      <c r="H83" s="171"/>
      <c r="I83" s="145">
        <f t="shared" si="16"/>
        <v>0</v>
      </c>
      <c r="J83" s="145">
        <f t="shared" si="17"/>
        <v>0</v>
      </c>
      <c r="K83" s="143">
        <v>210192572</v>
      </c>
      <c r="L83" s="15" t="s">
        <v>257</v>
      </c>
      <c r="M83" s="12"/>
      <c r="N83" s="12"/>
      <c r="O83" s="14"/>
      <c r="P83" s="14"/>
      <c r="T83" s="11"/>
    </row>
    <row r="84" spans="1:20" s="7" customFormat="1" x14ac:dyDescent="0.25">
      <c r="A84" s="24" t="s">
        <v>269</v>
      </c>
      <c r="E84" s="20"/>
      <c r="F84" s="6"/>
      <c r="G84" s="11"/>
      <c r="H84" s="11"/>
      <c r="I84" s="11"/>
      <c r="J84" s="11"/>
      <c r="K84" s="6"/>
      <c r="L84" s="27"/>
      <c r="M84" s="12"/>
      <c r="N84" s="9"/>
      <c r="O84" s="9"/>
      <c r="P84" s="10"/>
      <c r="Q84" s="10"/>
      <c r="R84" s="10"/>
    </row>
    <row r="85" spans="1:20" s="7" customFormat="1" x14ac:dyDescent="0.25">
      <c r="A85" s="143" t="s">
        <v>221</v>
      </c>
      <c r="B85" s="143" t="s">
        <v>222</v>
      </c>
      <c r="C85" s="153" t="s">
        <v>300</v>
      </c>
      <c r="D85" s="143"/>
      <c r="E85" s="144">
        <v>4</v>
      </c>
      <c r="F85" s="143" t="s">
        <v>23</v>
      </c>
      <c r="G85" s="170"/>
      <c r="H85" s="171"/>
      <c r="I85" s="145">
        <f>G85*E85</f>
        <v>0</v>
      </c>
      <c r="J85" s="145">
        <f>H85*E85</f>
        <v>0</v>
      </c>
      <c r="K85" s="143" t="s">
        <v>46</v>
      </c>
      <c r="L85" s="15"/>
      <c r="M85" s="35"/>
      <c r="N85" s="12"/>
      <c r="O85" s="9"/>
      <c r="P85" s="9"/>
      <c r="T85" s="11"/>
    </row>
    <row r="86" spans="1:20" s="7" customFormat="1" x14ac:dyDescent="0.25">
      <c r="A86" s="143" t="s">
        <v>29</v>
      </c>
      <c r="B86" s="143" t="s">
        <v>228</v>
      </c>
      <c r="C86" s="143" t="s">
        <v>59</v>
      </c>
      <c r="D86" s="143"/>
      <c r="E86" s="144">
        <v>12</v>
      </c>
      <c r="F86" s="143" t="s">
        <v>23</v>
      </c>
      <c r="G86" s="171"/>
      <c r="H86" s="171"/>
      <c r="I86" s="145">
        <f t="shared" ref="I86" si="18">G86*E86</f>
        <v>0</v>
      </c>
      <c r="J86" s="146">
        <f t="shared" ref="J86" si="19">H86*E86</f>
        <v>0</v>
      </c>
      <c r="K86" s="143" t="s">
        <v>45</v>
      </c>
      <c r="L86" s="15" t="s">
        <v>229</v>
      </c>
      <c r="M86" s="12"/>
      <c r="N86" s="12"/>
      <c r="O86" s="14"/>
      <c r="P86" s="14"/>
    </row>
    <row r="87" spans="1:20" s="7" customFormat="1" x14ac:dyDescent="0.25">
      <c r="A87" s="6"/>
      <c r="B87" s="6"/>
      <c r="C87" s="6"/>
      <c r="D87" s="6"/>
      <c r="F87" s="6"/>
      <c r="G87" s="11"/>
      <c r="J87" s="11"/>
      <c r="K87" s="6"/>
      <c r="L87" s="26"/>
      <c r="M87" s="12"/>
      <c r="N87" s="9"/>
      <c r="O87" s="9"/>
    </row>
    <row r="88" spans="1:20" s="7" customFormat="1" x14ac:dyDescent="0.25">
      <c r="A88" s="1" t="s">
        <v>35</v>
      </c>
      <c r="B88" s="6"/>
      <c r="D88" s="6"/>
      <c r="F88" s="6"/>
      <c r="G88" s="8"/>
      <c r="H88" s="8"/>
      <c r="I88" s="5">
        <f>SUM(I40:I87)</f>
        <v>0</v>
      </c>
      <c r="K88" s="12"/>
      <c r="L88" s="25"/>
      <c r="N88" s="9"/>
      <c r="O88" s="9"/>
      <c r="P88" s="10"/>
      <c r="Q88" s="10"/>
      <c r="R88" s="10"/>
    </row>
    <row r="89" spans="1:20" x14ac:dyDescent="0.25">
      <c r="A89" s="1" t="s">
        <v>34</v>
      </c>
      <c r="B89" s="1"/>
      <c r="C89" s="1"/>
      <c r="D89" s="1"/>
      <c r="E89" s="1"/>
      <c r="F89" s="1"/>
      <c r="G89" s="1"/>
      <c r="H89" s="1"/>
      <c r="J89" s="5">
        <f>SUM(J40:J87)</f>
        <v>0</v>
      </c>
    </row>
    <row r="90" spans="1:20" x14ac:dyDescent="0.25">
      <c r="J90"/>
    </row>
    <row r="91" spans="1:20" x14ac:dyDescent="0.25">
      <c r="A91" s="1" t="s">
        <v>44</v>
      </c>
      <c r="J91"/>
    </row>
    <row r="92" spans="1:20" s="7" customFormat="1" x14ac:dyDescent="0.25">
      <c r="A92" s="6" t="s">
        <v>40</v>
      </c>
      <c r="E92" s="17" t="s">
        <v>41</v>
      </c>
      <c r="F92" s="6" t="s">
        <v>21</v>
      </c>
      <c r="G92" s="11" t="s">
        <v>36</v>
      </c>
      <c r="H92" s="11" t="s">
        <v>37</v>
      </c>
      <c r="I92" s="11" t="s">
        <v>38</v>
      </c>
      <c r="J92" s="11" t="s">
        <v>39</v>
      </c>
      <c r="K92" s="6" t="s">
        <v>24</v>
      </c>
      <c r="L92" s="15"/>
    </row>
    <row r="93" spans="1:20" s="7" customFormat="1" x14ac:dyDescent="0.25">
      <c r="A93" s="6"/>
      <c r="E93" s="17"/>
      <c r="F93" s="6"/>
      <c r="G93" s="11"/>
      <c r="H93" s="11"/>
      <c r="I93" s="11"/>
      <c r="J93" s="11"/>
      <c r="K93" s="6"/>
      <c r="L93" s="15"/>
    </row>
    <row r="94" spans="1:20" s="7" customFormat="1" x14ac:dyDescent="0.25">
      <c r="A94" s="147" t="s">
        <v>301</v>
      </c>
      <c r="B94" s="143" t="s">
        <v>216</v>
      </c>
      <c r="C94" s="147" t="s">
        <v>106</v>
      </c>
      <c r="D94" s="147"/>
      <c r="E94" s="169">
        <v>60</v>
      </c>
      <c r="F94" s="143" t="s">
        <v>25</v>
      </c>
      <c r="G94" s="171"/>
      <c r="H94" s="171"/>
      <c r="I94" s="145">
        <f t="shared" ref="I94:I101" si="20">G94*E94</f>
        <v>0</v>
      </c>
      <c r="J94" s="145">
        <f t="shared" ref="J94:J101" si="21">H94*E94</f>
        <v>0</v>
      </c>
      <c r="K94" s="143">
        <v>210800101</v>
      </c>
      <c r="L94" s="12"/>
      <c r="M94" s="12"/>
      <c r="N94" s="9"/>
      <c r="O94" s="9"/>
      <c r="S94" s="11"/>
    </row>
    <row r="95" spans="1:20" s="7" customFormat="1" x14ac:dyDescent="0.25">
      <c r="A95" s="147" t="s">
        <v>301</v>
      </c>
      <c r="B95" s="143" t="s">
        <v>31</v>
      </c>
      <c r="C95" s="147" t="s">
        <v>106</v>
      </c>
      <c r="D95" s="147"/>
      <c r="E95" s="169">
        <v>584</v>
      </c>
      <c r="F95" s="143" t="s">
        <v>25</v>
      </c>
      <c r="G95" s="171"/>
      <c r="H95" s="171"/>
      <c r="I95" s="145">
        <f t="shared" si="20"/>
        <v>0</v>
      </c>
      <c r="J95" s="145">
        <f t="shared" si="21"/>
        <v>0</v>
      </c>
      <c r="K95" s="143">
        <v>210800105</v>
      </c>
      <c r="L95" s="12"/>
      <c r="M95" s="12"/>
      <c r="N95" s="9"/>
      <c r="O95" s="9"/>
      <c r="S95" s="11"/>
    </row>
    <row r="96" spans="1:20" s="7" customFormat="1" x14ac:dyDescent="0.25">
      <c r="A96" s="147" t="s">
        <v>301</v>
      </c>
      <c r="B96" s="143" t="s">
        <v>217</v>
      </c>
      <c r="C96" s="147" t="s">
        <v>106</v>
      </c>
      <c r="D96" s="147"/>
      <c r="E96" s="169">
        <v>19</v>
      </c>
      <c r="F96" s="143" t="s">
        <v>25</v>
      </c>
      <c r="G96" s="171"/>
      <c r="H96" s="171"/>
      <c r="I96" s="145">
        <f t="shared" si="20"/>
        <v>0</v>
      </c>
      <c r="J96" s="145">
        <f t="shared" si="21"/>
        <v>0</v>
      </c>
      <c r="K96" s="143">
        <v>210800118</v>
      </c>
      <c r="L96" s="12"/>
      <c r="M96" s="12"/>
      <c r="N96" s="9"/>
      <c r="O96" s="9"/>
      <c r="S96" s="11"/>
    </row>
    <row r="97" spans="1:19" s="7" customFormat="1" x14ac:dyDescent="0.25">
      <c r="A97" s="147" t="s">
        <v>301</v>
      </c>
      <c r="B97" s="143" t="s">
        <v>218</v>
      </c>
      <c r="C97" s="147" t="s">
        <v>106</v>
      </c>
      <c r="D97" s="147"/>
      <c r="E97" s="169">
        <v>88</v>
      </c>
      <c r="F97" s="143" t="s">
        <v>25</v>
      </c>
      <c r="G97" s="171"/>
      <c r="H97" s="171"/>
      <c r="I97" s="145">
        <f t="shared" si="20"/>
        <v>0</v>
      </c>
      <c r="J97" s="145">
        <f t="shared" si="21"/>
        <v>0</v>
      </c>
      <c r="K97" s="143">
        <v>210800191</v>
      </c>
      <c r="L97" s="12"/>
      <c r="M97" s="12"/>
      <c r="N97" s="9"/>
      <c r="O97" s="9"/>
      <c r="S97" s="11"/>
    </row>
    <row r="98" spans="1:19" s="7" customFormat="1" x14ac:dyDescent="0.25">
      <c r="A98" s="147" t="s">
        <v>301</v>
      </c>
      <c r="B98" s="143" t="s">
        <v>31</v>
      </c>
      <c r="C98" s="147" t="s">
        <v>302</v>
      </c>
      <c r="D98" s="147"/>
      <c r="E98" s="169">
        <v>527</v>
      </c>
      <c r="F98" s="143" t="s">
        <v>25</v>
      </c>
      <c r="G98" s="171"/>
      <c r="H98" s="171"/>
      <c r="I98" s="145">
        <f t="shared" si="20"/>
        <v>0</v>
      </c>
      <c r="J98" s="145">
        <f t="shared" si="21"/>
        <v>0</v>
      </c>
      <c r="K98" s="143">
        <v>210800105</v>
      </c>
      <c r="L98" s="12"/>
      <c r="M98" s="12"/>
      <c r="N98" s="9"/>
      <c r="O98" s="9"/>
      <c r="S98" s="11"/>
    </row>
    <row r="99" spans="1:19" s="7" customFormat="1" x14ac:dyDescent="0.25">
      <c r="A99" s="147" t="s">
        <v>301</v>
      </c>
      <c r="B99" s="143" t="s">
        <v>219</v>
      </c>
      <c r="C99" s="147" t="s">
        <v>302</v>
      </c>
      <c r="D99" s="147"/>
      <c r="E99" s="169">
        <v>12</v>
      </c>
      <c r="F99" s="143" t="s">
        <v>25</v>
      </c>
      <c r="G99" s="171"/>
      <c r="H99" s="171"/>
      <c r="I99" s="145">
        <f t="shared" si="20"/>
        <v>0</v>
      </c>
      <c r="J99" s="145">
        <f t="shared" si="21"/>
        <v>0</v>
      </c>
      <c r="K99" s="143">
        <v>210800106</v>
      </c>
      <c r="L99" s="12"/>
      <c r="M99" s="12"/>
      <c r="N99" s="9"/>
      <c r="O99" s="9"/>
      <c r="S99" s="11"/>
    </row>
    <row r="100" spans="1:19" s="7" customFormat="1" x14ac:dyDescent="0.25">
      <c r="A100" s="147" t="s">
        <v>301</v>
      </c>
      <c r="B100" s="143" t="s">
        <v>220</v>
      </c>
      <c r="C100" s="147" t="s">
        <v>302</v>
      </c>
      <c r="D100" s="147"/>
      <c r="E100" s="169">
        <v>23</v>
      </c>
      <c r="F100" s="143" t="s">
        <v>25</v>
      </c>
      <c r="G100" s="171"/>
      <c r="H100" s="171"/>
      <c r="I100" s="145">
        <f t="shared" si="20"/>
        <v>0</v>
      </c>
      <c r="J100" s="145">
        <f t="shared" si="21"/>
        <v>0</v>
      </c>
      <c r="K100" s="143">
        <v>210800115</v>
      </c>
      <c r="L100" s="12"/>
      <c r="M100" s="12"/>
      <c r="N100" s="9"/>
      <c r="O100" s="9"/>
      <c r="S100" s="11"/>
    </row>
    <row r="101" spans="1:19" s="7" customFormat="1" x14ac:dyDescent="0.25">
      <c r="A101" s="143" t="s">
        <v>107</v>
      </c>
      <c r="B101" s="143" t="s">
        <v>31</v>
      </c>
      <c r="C101" s="143" t="s">
        <v>30</v>
      </c>
      <c r="D101" s="143"/>
      <c r="E101" s="169">
        <v>41</v>
      </c>
      <c r="F101" s="143" t="s">
        <v>25</v>
      </c>
      <c r="G101" s="171"/>
      <c r="H101" s="171"/>
      <c r="I101" s="145">
        <f t="shared" si="20"/>
        <v>0</v>
      </c>
      <c r="J101" s="145">
        <f t="shared" si="21"/>
        <v>0</v>
      </c>
      <c r="K101" s="143">
        <v>210800105</v>
      </c>
      <c r="L101" s="12"/>
      <c r="M101" s="12"/>
      <c r="N101" s="9"/>
      <c r="O101" s="9"/>
      <c r="S101" s="11"/>
    </row>
    <row r="102" spans="1:19" s="7" customFormat="1" x14ac:dyDescent="0.25">
      <c r="A102" s="143" t="s">
        <v>107</v>
      </c>
      <c r="B102" s="143" t="s">
        <v>55</v>
      </c>
      <c r="C102" s="143" t="s">
        <v>30</v>
      </c>
      <c r="D102" s="143"/>
      <c r="E102" s="169">
        <v>6</v>
      </c>
      <c r="F102" s="143" t="s">
        <v>25</v>
      </c>
      <c r="G102" s="171"/>
      <c r="H102" s="171"/>
      <c r="I102" s="145">
        <f>G102*E102</f>
        <v>0</v>
      </c>
      <c r="J102" s="145">
        <f>H102*E102</f>
        <v>0</v>
      </c>
      <c r="K102" s="143">
        <v>210800114</v>
      </c>
      <c r="L102" s="12"/>
      <c r="M102" s="12"/>
      <c r="N102" s="9"/>
      <c r="O102" s="9"/>
      <c r="S102" s="11"/>
    </row>
    <row r="103" spans="1:19" s="7" customFormat="1" x14ac:dyDescent="0.25">
      <c r="A103" s="143" t="s">
        <v>107</v>
      </c>
      <c r="B103" s="143" t="s">
        <v>108</v>
      </c>
      <c r="C103" s="143" t="s">
        <v>30</v>
      </c>
      <c r="D103" s="143"/>
      <c r="E103" s="169">
        <v>48</v>
      </c>
      <c r="F103" s="143" t="s">
        <v>25</v>
      </c>
      <c r="G103" s="171"/>
      <c r="H103" s="171"/>
      <c r="I103" s="145">
        <f t="shared" ref="I103" si="22">G103*E103</f>
        <v>0</v>
      </c>
      <c r="J103" s="145">
        <f t="shared" ref="J103" si="23">H103*E103</f>
        <v>0</v>
      </c>
      <c r="K103" s="143">
        <v>210800118</v>
      </c>
      <c r="L103" s="12"/>
      <c r="M103" s="12"/>
      <c r="N103" s="9"/>
      <c r="O103" s="9"/>
      <c r="S103" s="11"/>
    </row>
    <row r="104" spans="1:19" s="7" customFormat="1" x14ac:dyDescent="0.25">
      <c r="A104" s="143" t="s">
        <v>115</v>
      </c>
      <c r="B104" s="143" t="s">
        <v>116</v>
      </c>
      <c r="C104" s="147"/>
      <c r="D104" s="143"/>
      <c r="E104" s="147">
        <f>242+390+70</f>
        <v>702</v>
      </c>
      <c r="F104" s="143" t="s">
        <v>25</v>
      </c>
      <c r="G104" s="170"/>
      <c r="H104" s="171"/>
      <c r="I104" s="145">
        <f>G104*E104</f>
        <v>0</v>
      </c>
      <c r="J104" s="145">
        <f>H104*E104</f>
        <v>0</v>
      </c>
      <c r="K104" s="143">
        <v>210220101</v>
      </c>
      <c r="L104" s="12"/>
      <c r="M104" s="12"/>
      <c r="N104" s="9"/>
      <c r="O104" s="9"/>
      <c r="P104" s="10"/>
      <c r="Q104" s="10"/>
      <c r="R104" s="10"/>
      <c r="S104" s="11"/>
    </row>
    <row r="105" spans="1:19" s="7" customFormat="1" x14ac:dyDescent="0.25">
      <c r="A105" s="143" t="s">
        <v>115</v>
      </c>
      <c r="B105" s="143" t="s">
        <v>117</v>
      </c>
      <c r="C105" s="147"/>
      <c r="D105" s="143"/>
      <c r="E105" s="147">
        <v>39</v>
      </c>
      <c r="F105" s="143" t="s">
        <v>25</v>
      </c>
      <c r="G105" s="170"/>
      <c r="H105" s="171"/>
      <c r="I105" s="145">
        <f>G105*E105</f>
        <v>0</v>
      </c>
      <c r="J105" s="145">
        <f>H105*E105</f>
        <v>0</v>
      </c>
      <c r="K105" s="143" t="s">
        <v>120</v>
      </c>
      <c r="L105" s="12"/>
      <c r="M105" s="12"/>
      <c r="N105" s="9"/>
      <c r="O105" s="9"/>
      <c r="P105" s="10"/>
      <c r="Q105" s="10"/>
      <c r="R105" s="10"/>
      <c r="S105" s="11"/>
    </row>
    <row r="106" spans="1:19" s="7" customFormat="1" x14ac:dyDescent="0.25">
      <c r="A106" s="201" t="s">
        <v>328</v>
      </c>
      <c r="B106" s="202" t="s">
        <v>329</v>
      </c>
      <c r="C106" s="143">
        <v>1220</v>
      </c>
      <c r="D106" s="143"/>
      <c r="E106" s="147">
        <f>242+8</f>
        <v>250</v>
      </c>
      <c r="F106" s="143" t="s">
        <v>25</v>
      </c>
      <c r="G106" s="171"/>
      <c r="H106" s="171"/>
      <c r="I106" s="145">
        <f t="shared" ref="I106" si="24">G106*E106</f>
        <v>0</v>
      </c>
      <c r="J106" s="145">
        <f t="shared" ref="J106" si="25">H106*E106</f>
        <v>0</v>
      </c>
      <c r="K106" s="143" t="s">
        <v>122</v>
      </c>
      <c r="L106" s="12"/>
      <c r="M106" s="6"/>
      <c r="N106" s="9"/>
      <c r="O106" s="9"/>
      <c r="S106" s="11"/>
    </row>
    <row r="107" spans="1:19" s="7" customFormat="1" x14ac:dyDescent="0.25">
      <c r="A107" s="143" t="s">
        <v>118</v>
      </c>
      <c r="B107" s="143" t="s">
        <v>119</v>
      </c>
      <c r="C107" s="147"/>
      <c r="D107" s="143"/>
      <c r="E107" s="147">
        <v>10</v>
      </c>
      <c r="F107" s="143" t="s">
        <v>25</v>
      </c>
      <c r="G107" s="170"/>
      <c r="H107" s="173"/>
      <c r="I107" s="145">
        <f>G107*E107</f>
        <v>0</v>
      </c>
      <c r="J107" s="145">
        <f>H107*E107</f>
        <v>0</v>
      </c>
      <c r="K107" s="143" t="s">
        <v>121</v>
      </c>
      <c r="L107" s="12"/>
      <c r="M107" s="12"/>
      <c r="N107" s="9"/>
      <c r="O107" s="9"/>
      <c r="P107" s="10"/>
      <c r="Q107" s="10"/>
      <c r="R107" s="10"/>
      <c r="S107" s="11"/>
    </row>
    <row r="108" spans="1:19" s="7" customFormat="1" x14ac:dyDescent="0.25">
      <c r="A108" s="7" t="s">
        <v>69</v>
      </c>
      <c r="B108" s="6"/>
      <c r="F108" s="6"/>
      <c r="G108" s="11"/>
      <c r="H108" s="11"/>
      <c r="I108" s="11"/>
      <c r="J108" s="11"/>
      <c r="K108" s="6"/>
      <c r="L108" s="26"/>
      <c r="M108" s="12"/>
      <c r="N108" s="9"/>
      <c r="O108" s="9"/>
    </row>
    <row r="109" spans="1:19" s="7" customFormat="1" x14ac:dyDescent="0.25">
      <c r="A109" s="6"/>
      <c r="B109" s="6"/>
      <c r="D109" s="6"/>
      <c r="F109" s="6"/>
      <c r="G109" s="11"/>
      <c r="H109" s="11"/>
      <c r="I109" s="8"/>
      <c r="J109" s="9"/>
      <c r="K109" s="9"/>
      <c r="L109" s="25"/>
    </row>
    <row r="110" spans="1:19" s="7" customFormat="1" x14ac:dyDescent="0.25">
      <c r="A110" s="1" t="s">
        <v>42</v>
      </c>
      <c r="B110" s="1"/>
      <c r="C110" s="1"/>
      <c r="D110" s="1"/>
      <c r="E110" s="1"/>
      <c r="F110" s="1"/>
      <c r="G110" s="1"/>
      <c r="H110" s="1"/>
      <c r="I110" s="5">
        <f>SUM(I94:I109)</f>
        <v>0</v>
      </c>
      <c r="K110" s="12"/>
      <c r="L110" s="25"/>
      <c r="N110" s="9"/>
      <c r="O110" s="9"/>
    </row>
    <row r="111" spans="1:19" x14ac:dyDescent="0.25">
      <c r="A111" s="1" t="s">
        <v>34</v>
      </c>
      <c r="B111" s="1"/>
      <c r="C111" s="1"/>
      <c r="D111" s="1"/>
      <c r="E111" s="1"/>
      <c r="F111" s="1"/>
      <c r="G111" s="1"/>
      <c r="H111" s="1"/>
      <c r="J111" s="5">
        <f>SUM(J94:J109)</f>
        <v>0</v>
      </c>
    </row>
    <row r="113" spans="1:20" s="7" customFormat="1" x14ac:dyDescent="0.25">
      <c r="A113" s="1" t="s">
        <v>15</v>
      </c>
      <c r="B113"/>
      <c r="C113"/>
      <c r="D113"/>
      <c r="E113"/>
      <c r="F113"/>
      <c r="G113"/>
      <c r="H113"/>
      <c r="I113"/>
      <c r="J113" s="4"/>
      <c r="N113" s="9"/>
    </row>
    <row r="114" spans="1:20" s="7" customFormat="1" x14ac:dyDescent="0.25">
      <c r="A114" s="6" t="s">
        <v>40</v>
      </c>
      <c r="C114" s="21"/>
      <c r="E114" s="17" t="s">
        <v>41</v>
      </c>
      <c r="F114" s="6" t="s">
        <v>21</v>
      </c>
      <c r="G114" s="11" t="s">
        <v>36</v>
      </c>
      <c r="H114" s="11" t="s">
        <v>37</v>
      </c>
      <c r="I114" s="11" t="s">
        <v>38</v>
      </c>
      <c r="J114" s="11" t="s">
        <v>39</v>
      </c>
      <c r="K114" s="6" t="s">
        <v>58</v>
      </c>
      <c r="L114" s="32"/>
      <c r="O114" s="36"/>
    </row>
    <row r="116" spans="1:20" s="7" customFormat="1" x14ac:dyDescent="0.25">
      <c r="A116" s="143" t="s">
        <v>123</v>
      </c>
      <c r="B116" s="143" t="s">
        <v>124</v>
      </c>
      <c r="C116" s="147"/>
      <c r="D116" s="147" t="s">
        <v>113</v>
      </c>
      <c r="E116" s="147">
        <v>0.2</v>
      </c>
      <c r="F116" s="143" t="s">
        <v>125</v>
      </c>
      <c r="G116" s="176"/>
      <c r="H116" s="171"/>
      <c r="I116" s="145"/>
      <c r="J116" s="145">
        <f t="shared" ref="J116:J123" si="26">H116*E116</f>
        <v>0</v>
      </c>
      <c r="K116" s="143" t="s">
        <v>142</v>
      </c>
      <c r="L116" s="6"/>
      <c r="M116" s="12"/>
      <c r="N116" s="28"/>
      <c r="O116" s="36"/>
      <c r="T116" s="37"/>
    </row>
    <row r="117" spans="1:20" s="7" customFormat="1" x14ac:dyDescent="0.25">
      <c r="A117" s="143" t="s">
        <v>126</v>
      </c>
      <c r="B117" s="143" t="s">
        <v>127</v>
      </c>
      <c r="C117" s="143" t="s">
        <v>128</v>
      </c>
      <c r="D117" s="147" t="s">
        <v>113</v>
      </c>
      <c r="E117" s="147">
        <f>5+13</f>
        <v>18</v>
      </c>
      <c r="F117" s="143" t="s">
        <v>32</v>
      </c>
      <c r="G117" s="176"/>
      <c r="H117" s="171"/>
      <c r="I117" s="145"/>
      <c r="J117" s="145">
        <f t="shared" si="26"/>
        <v>0</v>
      </c>
      <c r="K117" s="143" t="s">
        <v>143</v>
      </c>
      <c r="L117" s="6"/>
      <c r="M117" s="12"/>
      <c r="N117" s="28"/>
      <c r="O117" s="36"/>
      <c r="T117" s="37"/>
    </row>
    <row r="118" spans="1:20" s="7" customFormat="1" x14ac:dyDescent="0.25">
      <c r="A118" s="143" t="s">
        <v>144</v>
      </c>
      <c r="B118" s="143" t="s">
        <v>129</v>
      </c>
      <c r="C118" s="143" t="s">
        <v>145</v>
      </c>
      <c r="D118" s="147" t="s">
        <v>113</v>
      </c>
      <c r="E118" s="147">
        <f>0.5*E117</f>
        <v>9</v>
      </c>
      <c r="F118" s="143" t="s">
        <v>130</v>
      </c>
      <c r="G118" s="176"/>
      <c r="H118" s="171"/>
      <c r="I118" s="145"/>
      <c r="J118" s="145">
        <f t="shared" si="26"/>
        <v>0</v>
      </c>
      <c r="K118" s="143" t="s">
        <v>146</v>
      </c>
      <c r="L118" s="6"/>
      <c r="M118" s="12"/>
      <c r="N118" s="28"/>
      <c r="O118" s="36"/>
      <c r="T118" s="37"/>
    </row>
    <row r="119" spans="1:20" s="7" customFormat="1" x14ac:dyDescent="0.25">
      <c r="A119" s="143" t="s">
        <v>131</v>
      </c>
      <c r="B119" s="147"/>
      <c r="C119" s="143" t="s">
        <v>145</v>
      </c>
      <c r="D119" s="147" t="s">
        <v>113</v>
      </c>
      <c r="E119" s="147">
        <f>E118</f>
        <v>9</v>
      </c>
      <c r="F119" s="143" t="s">
        <v>130</v>
      </c>
      <c r="G119" s="176"/>
      <c r="H119" s="171"/>
      <c r="I119" s="145"/>
      <c r="J119" s="145">
        <f t="shared" si="26"/>
        <v>0</v>
      </c>
      <c r="K119" s="143" t="s">
        <v>147</v>
      </c>
      <c r="L119" s="6"/>
      <c r="M119" s="12"/>
      <c r="N119" s="28"/>
      <c r="O119" s="36"/>
      <c r="T119" s="37"/>
    </row>
    <row r="120" spans="1:20" s="7" customFormat="1" x14ac:dyDescent="0.25">
      <c r="A120" s="143" t="s">
        <v>132</v>
      </c>
      <c r="B120" s="143" t="s">
        <v>133</v>
      </c>
      <c r="C120" s="143" t="s">
        <v>134</v>
      </c>
      <c r="D120" s="147" t="s">
        <v>113</v>
      </c>
      <c r="E120" s="147">
        <f>E117</f>
        <v>18</v>
      </c>
      <c r="F120" s="143" t="s">
        <v>32</v>
      </c>
      <c r="G120" s="176"/>
      <c r="H120" s="171"/>
      <c r="I120" s="145"/>
      <c r="J120" s="145">
        <f t="shared" si="26"/>
        <v>0</v>
      </c>
      <c r="K120" s="143" t="s">
        <v>148</v>
      </c>
      <c r="L120" s="6"/>
      <c r="M120" s="12"/>
      <c r="O120" s="36"/>
      <c r="T120" s="37"/>
    </row>
    <row r="121" spans="1:20" s="7" customFormat="1" x14ac:dyDescent="0.25">
      <c r="A121" s="143" t="s">
        <v>135</v>
      </c>
      <c r="B121" s="143" t="s">
        <v>136</v>
      </c>
      <c r="C121" s="143" t="s">
        <v>137</v>
      </c>
      <c r="D121" s="147" t="s">
        <v>113</v>
      </c>
      <c r="E121" s="147">
        <f>E117</f>
        <v>18</v>
      </c>
      <c r="F121" s="143" t="s">
        <v>32</v>
      </c>
      <c r="G121" s="176"/>
      <c r="H121" s="171"/>
      <c r="I121" s="145"/>
      <c r="J121" s="145">
        <f t="shared" si="26"/>
        <v>0</v>
      </c>
      <c r="K121" s="143" t="s">
        <v>149</v>
      </c>
      <c r="L121" s="6"/>
      <c r="M121" s="12"/>
      <c r="O121" s="36"/>
      <c r="T121" s="37"/>
    </row>
    <row r="122" spans="1:20" s="7" customFormat="1" x14ac:dyDescent="0.25">
      <c r="A122" s="143" t="s">
        <v>132</v>
      </c>
      <c r="B122" s="143" t="s">
        <v>138</v>
      </c>
      <c r="C122" s="143" t="s">
        <v>139</v>
      </c>
      <c r="D122" s="147" t="s">
        <v>113</v>
      </c>
      <c r="E122" s="147">
        <f>E117</f>
        <v>18</v>
      </c>
      <c r="F122" s="143" t="s">
        <v>32</v>
      </c>
      <c r="G122" s="176"/>
      <c r="H122" s="171"/>
      <c r="I122" s="145"/>
      <c r="J122" s="145">
        <f t="shared" si="26"/>
        <v>0</v>
      </c>
      <c r="K122" s="143" t="s">
        <v>150</v>
      </c>
      <c r="L122" s="6"/>
      <c r="M122" s="12"/>
      <c r="O122" s="36"/>
      <c r="T122" s="37"/>
    </row>
    <row r="123" spans="1:20" s="7" customFormat="1" x14ac:dyDescent="0.25">
      <c r="A123" s="143" t="s">
        <v>135</v>
      </c>
      <c r="B123" s="143" t="s">
        <v>140</v>
      </c>
      <c r="C123" s="143" t="s">
        <v>141</v>
      </c>
      <c r="D123" s="147" t="s">
        <v>113</v>
      </c>
      <c r="E123" s="147">
        <f>E117</f>
        <v>18</v>
      </c>
      <c r="F123" s="143" t="s">
        <v>32</v>
      </c>
      <c r="G123" s="176"/>
      <c r="H123" s="171"/>
      <c r="I123" s="145"/>
      <c r="J123" s="145">
        <f t="shared" si="26"/>
        <v>0</v>
      </c>
      <c r="K123" s="143" t="s">
        <v>151</v>
      </c>
      <c r="L123" s="6"/>
      <c r="M123" s="12"/>
      <c r="O123" s="36"/>
      <c r="T123" s="37"/>
    </row>
    <row r="125" spans="1:20" x14ac:dyDescent="0.25">
      <c r="A125" s="1" t="s">
        <v>155</v>
      </c>
      <c r="B125" s="1"/>
      <c r="C125" s="1"/>
      <c r="D125" s="1"/>
      <c r="E125" s="1"/>
      <c r="F125" s="1"/>
      <c r="G125" s="1"/>
      <c r="H125" s="1"/>
      <c r="J125" s="5">
        <f>SUM(J115:J123)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&amp;L&amp;"Arial,Obyčejné"SŠP  Brno, Jílová,  p.o. Zateplení budovy pro teoretickou výuku a doplnění nuceného větrání budovy&amp;R&amp;"Arial,Obyčejné"JP</oddHeader>
    <oddFooter>Stránka &amp;P z &amp;N</oddFooter>
  </headerFooter>
  <rowBreaks count="3" manualBreakCount="3">
    <brk id="36" max="10" man="1"/>
    <brk id="69" max="10" man="1"/>
    <brk id="8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B45" sqref="B45"/>
    </sheetView>
  </sheetViews>
  <sheetFormatPr defaultRowHeight="13.2" x14ac:dyDescent="0.25"/>
  <cols>
    <col min="1" max="1" width="26.77734375" customWidth="1"/>
    <col min="2" max="3" width="13.77734375" customWidth="1"/>
    <col min="4" max="4" width="5.77734375" customWidth="1"/>
    <col min="5" max="5" width="7.77734375" customWidth="1"/>
    <col min="6" max="6" width="3.77734375" customWidth="1"/>
    <col min="7" max="8" width="10.77734375" customWidth="1"/>
    <col min="9" max="9" width="11.77734375" customWidth="1"/>
    <col min="10" max="10" width="11.77734375" style="4" customWidth="1"/>
    <col min="11" max="11" width="11.77734375" customWidth="1"/>
    <col min="12" max="12" width="9.33203125" style="4"/>
  </cols>
  <sheetData>
    <row r="1" spans="1:16" ht="24.6" x14ac:dyDescent="0.4">
      <c r="B1" s="2" t="s">
        <v>64</v>
      </c>
    </row>
    <row r="2" spans="1:16" x14ac:dyDescent="0.25">
      <c r="A2" t="s">
        <v>56</v>
      </c>
      <c r="C2" t="s">
        <v>223</v>
      </c>
      <c r="E2">
        <v>1</v>
      </c>
      <c r="F2" t="s">
        <v>23</v>
      </c>
    </row>
    <row r="4" spans="1:16" x14ac:dyDescent="0.25">
      <c r="A4" t="s">
        <v>57</v>
      </c>
      <c r="C4" t="s">
        <v>65</v>
      </c>
    </row>
    <row r="5" spans="1:16" x14ac:dyDescent="0.25">
      <c r="H5" s="3"/>
    </row>
    <row r="6" spans="1:16" s="7" customFormat="1" x14ac:dyDescent="0.25">
      <c r="A6" s="6" t="s">
        <v>40</v>
      </c>
      <c r="E6" s="17" t="s">
        <v>41</v>
      </c>
      <c r="F6" s="6" t="s">
        <v>21</v>
      </c>
      <c r="G6" s="11" t="s">
        <v>36</v>
      </c>
      <c r="H6" s="11" t="s">
        <v>37</v>
      </c>
      <c r="I6" s="11" t="s">
        <v>38</v>
      </c>
      <c r="J6" s="11" t="s">
        <v>39</v>
      </c>
      <c r="K6" s="6" t="s">
        <v>58</v>
      </c>
      <c r="L6" s="15"/>
    </row>
    <row r="8" spans="1:16" s="7" customFormat="1" x14ac:dyDescent="0.25">
      <c r="A8" s="143" t="s">
        <v>303</v>
      </c>
      <c r="B8" s="143"/>
      <c r="C8" s="143" t="s">
        <v>224</v>
      </c>
      <c r="D8" s="143"/>
      <c r="E8" s="144">
        <v>1</v>
      </c>
      <c r="F8" s="143" t="s">
        <v>23</v>
      </c>
      <c r="G8" s="171"/>
      <c r="H8" s="171"/>
      <c r="I8" s="145">
        <f t="shared" ref="I8" si="0">G8*E8</f>
        <v>0</v>
      </c>
      <c r="J8" s="146">
        <f t="shared" ref="J8" si="1">H8*E8</f>
        <v>0</v>
      </c>
      <c r="K8" s="143" t="s">
        <v>225</v>
      </c>
      <c r="L8" s="15"/>
      <c r="M8" s="12"/>
      <c r="N8" s="12"/>
      <c r="O8" s="14"/>
      <c r="P8" s="14"/>
    </row>
    <row r="9" spans="1:16" s="7" customFormat="1" x14ac:dyDescent="0.25">
      <c r="A9" s="143" t="s">
        <v>226</v>
      </c>
      <c r="B9" s="147"/>
      <c r="C9" s="147"/>
      <c r="D9" s="143"/>
      <c r="E9" s="148">
        <v>0.8</v>
      </c>
      <c r="F9" s="143" t="s">
        <v>32</v>
      </c>
      <c r="G9" s="171"/>
      <c r="H9" s="171"/>
      <c r="I9" s="145">
        <f>G9*E9</f>
        <v>0</v>
      </c>
      <c r="J9" s="146">
        <f>H9*E9</f>
        <v>0</v>
      </c>
      <c r="K9" s="147"/>
      <c r="L9" s="25"/>
      <c r="M9" s="12"/>
      <c r="N9" s="28"/>
      <c r="O9" s="14"/>
      <c r="P9" s="14"/>
    </row>
    <row r="10" spans="1:16" s="7" customFormat="1" x14ac:dyDescent="0.25">
      <c r="A10" s="143" t="s">
        <v>227</v>
      </c>
      <c r="B10" s="147"/>
      <c r="C10" s="143" t="s">
        <v>30</v>
      </c>
      <c r="D10" s="143"/>
      <c r="E10" s="144">
        <v>1</v>
      </c>
      <c r="F10" s="143" t="s">
        <v>23</v>
      </c>
      <c r="G10" s="171"/>
      <c r="H10" s="170"/>
      <c r="I10" s="145">
        <f>G10*E10</f>
        <v>0</v>
      </c>
      <c r="J10" s="146">
        <f>H10*E10</f>
        <v>0</v>
      </c>
      <c r="K10" s="147"/>
      <c r="L10" s="25"/>
      <c r="M10" s="12"/>
      <c r="O10" s="14"/>
      <c r="P10" s="14"/>
    </row>
    <row r="11" spans="1:16" s="7" customFormat="1" x14ac:dyDescent="0.25">
      <c r="A11" s="143" t="s">
        <v>29</v>
      </c>
      <c r="B11" s="143" t="s">
        <v>228</v>
      </c>
      <c r="C11" s="143" t="s">
        <v>230</v>
      </c>
      <c r="D11" s="143"/>
      <c r="E11" s="144">
        <v>2</v>
      </c>
      <c r="F11" s="143" t="s">
        <v>23</v>
      </c>
      <c r="G11" s="171"/>
      <c r="H11" s="171"/>
      <c r="I11" s="145">
        <f t="shared" ref="I11" si="2">G11*E11</f>
        <v>0</v>
      </c>
      <c r="J11" s="146">
        <f t="shared" ref="J11" si="3">H11*E11</f>
        <v>0</v>
      </c>
      <c r="K11" s="143" t="s">
        <v>45</v>
      </c>
      <c r="L11" s="15" t="s">
        <v>229</v>
      </c>
      <c r="M11" s="12"/>
      <c r="N11" s="12"/>
      <c r="O11" s="14"/>
      <c r="P11" s="14"/>
    </row>
    <row r="12" spans="1:16" s="7" customFormat="1" x14ac:dyDescent="0.25">
      <c r="A12" s="143" t="s">
        <v>231</v>
      </c>
      <c r="B12" s="143" t="s">
        <v>232</v>
      </c>
      <c r="C12" s="143" t="s">
        <v>233</v>
      </c>
      <c r="D12" s="143"/>
      <c r="E12" s="144">
        <v>1</v>
      </c>
      <c r="F12" s="143" t="s">
        <v>23</v>
      </c>
      <c r="G12" s="171"/>
      <c r="H12" s="171"/>
      <c r="I12" s="145">
        <f>G12*E12</f>
        <v>0</v>
      </c>
      <c r="J12" s="146">
        <f>H12*E12</f>
        <v>0</v>
      </c>
      <c r="K12" s="143">
        <v>210120502</v>
      </c>
      <c r="L12" s="15"/>
      <c r="M12" s="12"/>
      <c r="N12" s="12"/>
      <c r="O12" s="14"/>
      <c r="P12" s="14"/>
    </row>
    <row r="13" spans="1:16" s="7" customFormat="1" x14ac:dyDescent="0.25">
      <c r="A13" s="143" t="s">
        <v>47</v>
      </c>
      <c r="B13" s="143" t="s">
        <v>234</v>
      </c>
      <c r="C13" s="147"/>
      <c r="D13" s="143"/>
      <c r="E13" s="144">
        <v>1</v>
      </c>
      <c r="F13" s="143" t="s">
        <v>23</v>
      </c>
      <c r="G13" s="171"/>
      <c r="H13" s="171"/>
      <c r="I13" s="145">
        <f t="shared" ref="I13:I22" si="4">G13*E13</f>
        <v>0</v>
      </c>
      <c r="J13" s="146">
        <f t="shared" ref="J13:J22" si="5">H13*E13</f>
        <v>0</v>
      </c>
      <c r="K13" s="143" t="s">
        <v>45</v>
      </c>
      <c r="L13" s="15" t="s">
        <v>235</v>
      </c>
      <c r="M13" s="12"/>
      <c r="N13" s="12"/>
      <c r="O13" s="14"/>
      <c r="P13" s="14"/>
    </row>
    <row r="14" spans="1:16" s="7" customFormat="1" x14ac:dyDescent="0.25">
      <c r="A14" s="143" t="s">
        <v>47</v>
      </c>
      <c r="B14" s="143" t="s">
        <v>54</v>
      </c>
      <c r="C14" s="147"/>
      <c r="D14" s="143"/>
      <c r="E14" s="144">
        <v>3</v>
      </c>
      <c r="F14" s="143" t="s">
        <v>23</v>
      </c>
      <c r="G14" s="171"/>
      <c r="H14" s="171"/>
      <c r="I14" s="145">
        <f t="shared" si="4"/>
        <v>0</v>
      </c>
      <c r="J14" s="146">
        <f t="shared" si="5"/>
        <v>0</v>
      </c>
      <c r="K14" s="143" t="s">
        <v>46</v>
      </c>
      <c r="L14" s="15" t="s">
        <v>236</v>
      </c>
      <c r="M14" s="12"/>
      <c r="N14" s="12"/>
      <c r="O14" s="14"/>
      <c r="P14" s="14"/>
    </row>
    <row r="15" spans="1:16" s="7" customFormat="1" x14ac:dyDescent="0.25">
      <c r="A15" s="143" t="s">
        <v>240</v>
      </c>
      <c r="B15" s="143" t="s">
        <v>241</v>
      </c>
      <c r="C15" s="143" t="s">
        <v>242</v>
      </c>
      <c r="D15" s="143"/>
      <c r="E15" s="144">
        <v>6</v>
      </c>
      <c r="F15" s="143" t="s">
        <v>23</v>
      </c>
      <c r="G15" s="171"/>
      <c r="H15" s="171"/>
      <c r="I15" s="145">
        <f t="shared" si="4"/>
        <v>0</v>
      </c>
      <c r="J15" s="146">
        <f t="shared" si="5"/>
        <v>0</v>
      </c>
      <c r="K15" s="143" t="s">
        <v>243</v>
      </c>
      <c r="L15" s="15" t="s">
        <v>244</v>
      </c>
      <c r="M15" s="12"/>
      <c r="N15" s="12"/>
      <c r="O15" s="14"/>
      <c r="P15" s="14"/>
    </row>
    <row r="16" spans="1:16" s="7" customFormat="1" x14ac:dyDescent="0.25">
      <c r="A16" s="143" t="s">
        <v>240</v>
      </c>
      <c r="B16" s="143" t="s">
        <v>241</v>
      </c>
      <c r="C16" s="143" t="s">
        <v>245</v>
      </c>
      <c r="D16" s="143"/>
      <c r="E16" s="144">
        <v>3</v>
      </c>
      <c r="F16" s="143" t="s">
        <v>23</v>
      </c>
      <c r="G16" s="171"/>
      <c r="H16" s="171"/>
      <c r="I16" s="145">
        <f t="shared" si="4"/>
        <v>0</v>
      </c>
      <c r="J16" s="146">
        <f t="shared" si="5"/>
        <v>0</v>
      </c>
      <c r="K16" s="143" t="s">
        <v>243</v>
      </c>
      <c r="L16" s="15" t="s">
        <v>244</v>
      </c>
      <c r="M16" s="12"/>
      <c r="N16" s="12"/>
      <c r="O16" s="14"/>
      <c r="P16" s="14"/>
    </row>
    <row r="17" spans="1:20" s="7" customFormat="1" x14ac:dyDescent="0.25">
      <c r="A17" s="143" t="s">
        <v>240</v>
      </c>
      <c r="B17" s="143" t="s">
        <v>246</v>
      </c>
      <c r="C17" s="143" t="s">
        <v>247</v>
      </c>
      <c r="D17" s="143"/>
      <c r="E17" s="144">
        <v>3</v>
      </c>
      <c r="F17" s="143" t="s">
        <v>23</v>
      </c>
      <c r="G17" s="171"/>
      <c r="H17" s="171"/>
      <c r="I17" s="145">
        <f t="shared" si="4"/>
        <v>0</v>
      </c>
      <c r="J17" s="146">
        <f t="shared" si="5"/>
        <v>0</v>
      </c>
      <c r="K17" s="143" t="s">
        <v>243</v>
      </c>
      <c r="L17" s="15" t="s">
        <v>248</v>
      </c>
      <c r="M17" s="12"/>
      <c r="N17" s="12"/>
      <c r="O17" s="14"/>
      <c r="P17" s="14"/>
    </row>
    <row r="18" spans="1:20" s="7" customFormat="1" x14ac:dyDescent="0.25">
      <c r="A18" s="149" t="s">
        <v>152</v>
      </c>
      <c r="B18" s="150" t="s">
        <v>304</v>
      </c>
      <c r="C18" s="149"/>
      <c r="D18" s="149"/>
      <c r="E18" s="151">
        <v>1</v>
      </c>
      <c r="F18" s="143" t="s">
        <v>23</v>
      </c>
      <c r="G18" s="177"/>
      <c r="H18" s="171"/>
      <c r="I18" s="145">
        <f t="shared" si="4"/>
        <v>0</v>
      </c>
      <c r="J18" s="146">
        <f t="shared" si="5"/>
        <v>0</v>
      </c>
      <c r="K18" s="143" t="s">
        <v>46</v>
      </c>
      <c r="L18" s="15"/>
      <c r="M18" s="33"/>
      <c r="N18" s="12"/>
      <c r="O18" s="14"/>
      <c r="P18" s="14"/>
    </row>
    <row r="19" spans="1:20" s="7" customFormat="1" x14ac:dyDescent="0.25">
      <c r="A19" s="143" t="s">
        <v>249</v>
      </c>
      <c r="B19" s="147"/>
      <c r="C19" s="143" t="s">
        <v>250</v>
      </c>
      <c r="D19" s="143"/>
      <c r="E19" s="144">
        <v>3</v>
      </c>
      <c r="F19" s="143" t="s">
        <v>23</v>
      </c>
      <c r="G19" s="171"/>
      <c r="H19" s="171"/>
      <c r="I19" s="145">
        <f t="shared" si="4"/>
        <v>0</v>
      </c>
      <c r="J19" s="146">
        <f t="shared" si="5"/>
        <v>0</v>
      </c>
      <c r="K19" s="152">
        <v>210070401</v>
      </c>
      <c r="L19" s="139"/>
      <c r="M19" s="12"/>
      <c r="N19" s="12"/>
      <c r="O19" s="14"/>
      <c r="P19" s="14"/>
      <c r="S19" s="6"/>
    </row>
    <row r="20" spans="1:20" s="7" customFormat="1" x14ac:dyDescent="0.25">
      <c r="A20" s="143" t="s">
        <v>251</v>
      </c>
      <c r="B20" s="147"/>
      <c r="C20" s="143" t="s">
        <v>250</v>
      </c>
      <c r="D20" s="143"/>
      <c r="E20" s="144">
        <v>2</v>
      </c>
      <c r="F20" s="143" t="s">
        <v>23</v>
      </c>
      <c r="G20" s="171"/>
      <c r="H20" s="171"/>
      <c r="I20" s="145">
        <f t="shared" si="4"/>
        <v>0</v>
      </c>
      <c r="J20" s="146">
        <f t="shared" si="5"/>
        <v>0</v>
      </c>
      <c r="K20" s="152">
        <v>210070401</v>
      </c>
      <c r="L20" s="139"/>
      <c r="M20" s="12"/>
      <c r="N20" s="12"/>
      <c r="O20" s="14"/>
      <c r="P20" s="14"/>
      <c r="S20" s="6"/>
    </row>
    <row r="21" spans="1:20" s="7" customFormat="1" x14ac:dyDescent="0.25">
      <c r="A21" s="143" t="s">
        <v>252</v>
      </c>
      <c r="B21" s="147"/>
      <c r="C21" s="143" t="s">
        <v>253</v>
      </c>
      <c r="D21" s="147"/>
      <c r="E21" s="144">
        <v>1</v>
      </c>
      <c r="F21" s="143" t="s">
        <v>23</v>
      </c>
      <c r="G21" s="171"/>
      <c r="H21" s="171"/>
      <c r="I21" s="145">
        <f t="shared" si="4"/>
        <v>0</v>
      </c>
      <c r="J21" s="145">
        <f t="shared" si="5"/>
        <v>0</v>
      </c>
      <c r="K21" s="147"/>
      <c r="L21" s="25"/>
      <c r="M21" s="12"/>
      <c r="O21" s="14"/>
      <c r="P21" s="14"/>
    </row>
    <row r="22" spans="1:20" s="7" customFormat="1" x14ac:dyDescent="0.25">
      <c r="A22" s="143" t="s">
        <v>254</v>
      </c>
      <c r="B22" s="143" t="s">
        <v>255</v>
      </c>
      <c r="C22" s="153" t="s">
        <v>256</v>
      </c>
      <c r="D22" s="143"/>
      <c r="E22" s="144">
        <v>2</v>
      </c>
      <c r="F22" s="143" t="s">
        <v>23</v>
      </c>
      <c r="G22" s="170"/>
      <c r="H22" s="171"/>
      <c r="I22" s="145">
        <f t="shared" si="4"/>
        <v>0</v>
      </c>
      <c r="J22" s="145">
        <f t="shared" si="5"/>
        <v>0</v>
      </c>
      <c r="K22" s="143">
        <v>210192571</v>
      </c>
      <c r="L22" s="15" t="s">
        <v>257</v>
      </c>
      <c r="M22" s="12"/>
      <c r="N22" s="12"/>
      <c r="O22" s="14"/>
      <c r="P22" s="14"/>
      <c r="T22" s="11"/>
    </row>
    <row r="23" spans="1:20" s="7" customFormat="1" x14ac:dyDescent="0.25">
      <c r="A23" s="6"/>
      <c r="B23" s="17"/>
      <c r="C23" s="6"/>
      <c r="D23" s="6"/>
      <c r="E23" s="13"/>
      <c r="F23" s="6"/>
      <c r="G23" s="8"/>
      <c r="H23" s="8"/>
      <c r="I23" s="8"/>
      <c r="J23" s="8"/>
      <c r="L23" s="26"/>
      <c r="N23" s="14"/>
      <c r="O23" s="14"/>
    </row>
    <row r="24" spans="1:20" s="7" customFormat="1" x14ac:dyDescent="0.25">
      <c r="A24" s="143" t="s">
        <v>35</v>
      </c>
      <c r="B24" s="154"/>
      <c r="C24" s="143"/>
      <c r="D24" s="143"/>
      <c r="E24" s="144"/>
      <c r="F24" s="143"/>
      <c r="G24" s="146"/>
      <c r="H24" s="147"/>
      <c r="I24" s="146">
        <f>SUM(I8:I23)</f>
        <v>0</v>
      </c>
      <c r="J24" s="146"/>
      <c r="L24" s="26"/>
      <c r="N24" s="14"/>
      <c r="O24" s="14"/>
    </row>
    <row r="25" spans="1:20" x14ac:dyDescent="0.25">
      <c r="A25" s="143" t="s">
        <v>61</v>
      </c>
      <c r="B25" s="155"/>
      <c r="C25" s="155"/>
      <c r="D25" s="155"/>
      <c r="E25" s="155"/>
      <c r="F25" s="155"/>
      <c r="G25" s="155"/>
      <c r="H25" s="155"/>
      <c r="I25" s="156"/>
      <c r="J25" s="156">
        <f>SUM(J8:J24)</f>
        <v>0</v>
      </c>
    </row>
    <row r="26" spans="1:20" x14ac:dyDescent="0.25">
      <c r="A26" s="6"/>
      <c r="I26" s="3"/>
      <c r="J26" s="3"/>
    </row>
    <row r="27" spans="1:20" x14ac:dyDescent="0.25">
      <c r="A27" s="157" t="s">
        <v>62</v>
      </c>
      <c r="B27" s="158"/>
      <c r="C27" s="158"/>
      <c r="D27" s="158"/>
      <c r="E27" s="158"/>
      <c r="F27" s="158"/>
      <c r="G27" s="158"/>
      <c r="H27" s="155"/>
      <c r="I27" s="159"/>
      <c r="J27" s="160">
        <f>J25+I24</f>
        <v>0</v>
      </c>
    </row>
    <row r="29" spans="1:20" ht="24.6" x14ac:dyDescent="0.4">
      <c r="B29" s="2" t="s">
        <v>63</v>
      </c>
    </row>
    <row r="30" spans="1:20" x14ac:dyDescent="0.25">
      <c r="A30" t="s">
        <v>56</v>
      </c>
      <c r="C30" t="s">
        <v>283</v>
      </c>
      <c r="E30">
        <v>1</v>
      </c>
      <c r="F30" t="s">
        <v>23</v>
      </c>
    </row>
    <row r="32" spans="1:20" x14ac:dyDescent="0.25">
      <c r="A32" t="s">
        <v>57</v>
      </c>
      <c r="C32" t="s">
        <v>153</v>
      </c>
    </row>
    <row r="33" spans="1:19" x14ac:dyDescent="0.25">
      <c r="H33" s="3"/>
    </row>
    <row r="34" spans="1:19" s="7" customFormat="1" x14ac:dyDescent="0.25">
      <c r="A34" s="6" t="s">
        <v>40</v>
      </c>
      <c r="E34" s="17" t="s">
        <v>41</v>
      </c>
      <c r="F34" s="6" t="s">
        <v>21</v>
      </c>
      <c r="G34" s="11" t="s">
        <v>36</v>
      </c>
      <c r="H34" s="11" t="s">
        <v>37</v>
      </c>
      <c r="I34" s="11" t="s">
        <v>38</v>
      </c>
      <c r="J34" s="11" t="s">
        <v>39</v>
      </c>
      <c r="K34" s="6" t="s">
        <v>58</v>
      </c>
      <c r="L34" s="15"/>
    </row>
    <row r="36" spans="1:19" s="7" customFormat="1" x14ac:dyDescent="0.25">
      <c r="A36" s="143" t="s">
        <v>94</v>
      </c>
      <c r="B36" s="147" t="s">
        <v>323</v>
      </c>
      <c r="C36" s="143" t="s">
        <v>95</v>
      </c>
      <c r="D36" s="143"/>
      <c r="E36" s="144">
        <v>1</v>
      </c>
      <c r="F36" s="143" t="s">
        <v>23</v>
      </c>
      <c r="G36" s="171"/>
      <c r="H36" s="171"/>
      <c r="I36" s="145">
        <f>G36*E36</f>
        <v>0</v>
      </c>
      <c r="J36" s="145">
        <f>H36*E36</f>
        <v>0</v>
      </c>
      <c r="K36" s="143"/>
      <c r="L36" s="35"/>
      <c r="M36" s="12"/>
      <c r="N36" s="9"/>
      <c r="O36" s="9"/>
      <c r="S36" s="11"/>
    </row>
    <row r="38" spans="1:19" s="7" customFormat="1" x14ac:dyDescent="0.25">
      <c r="A38" s="143" t="s">
        <v>35</v>
      </c>
      <c r="B38" s="154"/>
      <c r="C38" s="143"/>
      <c r="D38" s="143"/>
      <c r="E38" s="144"/>
      <c r="F38" s="143"/>
      <c r="G38" s="146"/>
      <c r="H38" s="147"/>
      <c r="I38" s="146">
        <f>SUM(I35:I37)</f>
        <v>0</v>
      </c>
      <c r="J38" s="146"/>
      <c r="L38" s="26"/>
      <c r="N38" s="14"/>
      <c r="O38" s="14"/>
    </row>
    <row r="39" spans="1:19" x14ac:dyDescent="0.25">
      <c r="A39" s="143" t="s">
        <v>61</v>
      </c>
      <c r="B39" s="155"/>
      <c r="C39" s="155"/>
      <c r="D39" s="155"/>
      <c r="E39" s="155"/>
      <c r="F39" s="155"/>
      <c r="G39" s="155"/>
      <c r="H39" s="155"/>
      <c r="I39" s="156"/>
      <c r="J39" s="156">
        <f>SUM(J35:J38)</f>
        <v>0</v>
      </c>
    </row>
    <row r="40" spans="1:19" x14ac:dyDescent="0.25">
      <c r="A40" s="6"/>
      <c r="I40" s="3"/>
      <c r="J40" s="3"/>
    </row>
    <row r="41" spans="1:19" x14ac:dyDescent="0.25">
      <c r="A41" s="29" t="s">
        <v>62</v>
      </c>
      <c r="B41" s="30"/>
      <c r="C41" s="30"/>
      <c r="D41" s="30"/>
      <c r="E41" s="30"/>
      <c r="F41" s="30"/>
      <c r="G41" s="30"/>
      <c r="I41" s="31"/>
      <c r="J41" s="5">
        <f>J39+I38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&amp;L&amp;"Arial,Obyčejné"SŠP  Brno, Jílová,  p.o. Zateplení budovy pro teoretickou výuku a doplnění nuceného větrání budovy&amp;R&amp;"Arial,Obyčejné"JP</oddHeader>
    <oddFooter>Stránka &amp;P z &amp;N</oddFooter>
  </headerFooter>
  <rowBreaks count="1" manualBreakCount="1">
    <brk id="2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9"/>
  <sheetViews>
    <sheetView zoomScaleNormal="100" workbookViewId="0">
      <selection activeCell="G12" sqref="G12"/>
    </sheetView>
  </sheetViews>
  <sheetFormatPr defaultColWidth="9.33203125" defaultRowHeight="13.2" x14ac:dyDescent="0.25"/>
  <cols>
    <col min="1" max="1" width="9.33203125" style="178"/>
    <col min="2" max="2" width="73.77734375" style="47" customWidth="1"/>
    <col min="3" max="3" width="33" style="47" customWidth="1"/>
    <col min="4" max="4" width="43.6640625" style="47" customWidth="1"/>
    <col min="5" max="16384" width="9.33203125" style="47"/>
  </cols>
  <sheetData>
    <row r="2" spans="1:4" ht="20.399999999999999" x14ac:dyDescent="0.35">
      <c r="B2" s="186" t="s">
        <v>322</v>
      </c>
    </row>
    <row r="4" spans="1:4" x14ac:dyDescent="0.25">
      <c r="A4" s="185"/>
      <c r="B4" s="179"/>
      <c r="C4" s="184"/>
      <c r="D4" s="179"/>
    </row>
    <row r="5" spans="1:4" ht="90" customHeight="1" x14ac:dyDescent="0.25">
      <c r="A5" s="182" t="s">
        <v>321</v>
      </c>
      <c r="B5" s="181" t="s">
        <v>320</v>
      </c>
      <c r="C5" s="180"/>
    </row>
    <row r="6" spans="1:4" ht="90" customHeight="1" x14ac:dyDescent="0.25">
      <c r="A6" s="182" t="s">
        <v>319</v>
      </c>
      <c r="B6" s="181" t="s">
        <v>318</v>
      </c>
      <c r="C6" s="180"/>
    </row>
    <row r="7" spans="1:4" ht="102" customHeight="1" x14ac:dyDescent="0.25">
      <c r="A7" s="182" t="s">
        <v>317</v>
      </c>
      <c r="B7" s="183" t="s">
        <v>316</v>
      </c>
      <c r="C7" s="180"/>
      <c r="D7" s="179"/>
    </row>
    <row r="8" spans="1:4" ht="102" customHeight="1" x14ac:dyDescent="0.25">
      <c r="A8" s="182" t="s">
        <v>315</v>
      </c>
      <c r="B8" s="183" t="s">
        <v>314</v>
      </c>
      <c r="C8" s="180"/>
      <c r="D8" s="179"/>
    </row>
    <row r="9" spans="1:4" ht="50.1" customHeight="1" x14ac:dyDescent="0.25">
      <c r="A9" s="182" t="s">
        <v>94</v>
      </c>
      <c r="B9" s="181" t="s">
        <v>313</v>
      </c>
      <c r="C9" s="180"/>
      <c r="D9" s="179"/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&amp;L&amp;"Arial,Obyčejné"SŠP  Brno, Jílová,  p.o. Zateplení budovy pro teoretickou výuku a doplnění nuceného větrání budovy&amp;R&amp;"Arial,Obyčejné"JP</oddHeader>
    <oddFooter>Stránka &amp;P z &amp;N</oddFooter>
  </headerFooter>
  <colBreaks count="1" manualBreakCount="1">
    <brk id="1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21</vt:i4>
      </vt:variant>
    </vt:vector>
  </HeadingPairs>
  <TitlesOfParts>
    <vt:vector size="25" baseType="lpstr">
      <vt:lpstr>Krycí list</vt:lpstr>
      <vt:lpstr>Soupis</vt:lpstr>
      <vt:lpstr>Specifikace</vt:lpstr>
      <vt:lpstr>Tabulka svítidel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'Krycí list'!Oblast_tisku</vt:lpstr>
      <vt:lpstr>Soupis!Oblast_tisku</vt:lpstr>
      <vt:lpstr>Specifikace!Oblast_tisku</vt:lpstr>
      <vt:lpstr>'Tabulka svítidel'!Oblast_tisku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Pavlína Pitrmucová</cp:lastModifiedBy>
  <cp:lastPrinted>2020-01-14T22:42:01Z</cp:lastPrinted>
  <dcterms:created xsi:type="dcterms:W3CDTF">2014-09-18T07:33:32Z</dcterms:created>
  <dcterms:modified xsi:type="dcterms:W3CDTF">2020-01-16T10:46:52Z</dcterms:modified>
</cp:coreProperties>
</file>